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10" tabRatio="836" activeTab="0"/>
  </bookViews>
  <sheets>
    <sheet name="OD" sheetId="1" r:id="rId1"/>
    <sheet name="OFS" sheetId="2" r:id="rId2"/>
    <sheet name="PAWS_CrossReferences" sheetId="3" state="hidden" r:id="rId3"/>
    <sheet name="OPP" sheetId="4" r:id="rId4"/>
    <sheet name="OSK" sheetId="5" r:id="rId5"/>
    <sheet name="Доход на акция" sheetId="6" r:id="rId6"/>
    <sheet name="Показатели" sheetId="7" r:id="rId7"/>
    <sheet name="i Нетна ликвидна" sheetId="8" r:id="rId8"/>
    <sheet name="i Лихвен и Валутен Риск" sheetId="9" r:id="rId9"/>
    <sheet name="i управление на к-ла" sheetId="10" r:id="rId10"/>
  </sheets>
  <externalReferences>
    <externalReference r:id="rId13"/>
    <externalReference r:id="rId14"/>
    <externalReference r:id="rId15"/>
    <externalReference r:id="rId16"/>
    <externalReference r:id="rId17"/>
  </externalReferences>
  <definedNames>
    <definedName name="_xlnm.Print_Area" localSheetId="0">'OD'!$A$1:$G$127</definedName>
    <definedName name="_xlnm.Print_Area" localSheetId="1">'OFS'!$A$1:$G$152</definedName>
    <definedName name="_xlnm.Print_Area" localSheetId="3">'OPP'!$A$1:$E$87</definedName>
    <definedName name="_xlnm.Print_Area" localSheetId="4">'OSK'!$A$1:$R$197</definedName>
  </definedNames>
  <calcPr fullCalcOnLoad="1"/>
</workbook>
</file>

<file path=xl/comments9.xml><?xml version="1.0" encoding="utf-8"?>
<comments xmlns="http://schemas.openxmlformats.org/spreadsheetml/2006/main">
  <authors>
    <author>Betty</author>
  </authors>
  <commentList>
    <comment ref="Z2" authorId="0">
      <text>
        <r>
          <rPr>
            <b/>
            <sz val="9"/>
            <rFont val="Tahoma"/>
            <family val="2"/>
          </rPr>
          <t xml:space="preserve">RSM BX:
</t>
        </r>
        <r>
          <rPr>
            <sz val="9"/>
            <rFont val="Tahoma"/>
            <family val="2"/>
          </rPr>
          <t xml:space="preserve">Изчисленията не се копират в оповестяването, само таблиците с резултатите
</t>
        </r>
      </text>
    </comment>
    <comment ref="Y36" authorId="0">
      <text>
        <r>
          <rPr>
            <b/>
            <sz val="9"/>
            <rFont val="Tahoma"/>
            <family val="2"/>
          </rPr>
          <t xml:space="preserve">RSM BX:
</t>
        </r>
        <r>
          <rPr>
            <sz val="9"/>
            <rFont val="Tahoma"/>
            <family val="2"/>
          </rPr>
          <t>Изчисленията не се копират в оповестяването, само таблиците с резултатите</t>
        </r>
      </text>
    </comment>
    <comment ref="Z37" authorId="0">
      <text>
        <r>
          <rPr>
            <b/>
            <sz val="9"/>
            <rFont val="Tahoma"/>
            <family val="2"/>
          </rPr>
          <t>RSM BX:</t>
        </r>
        <r>
          <rPr>
            <sz val="9"/>
            <rFont val="Tahoma"/>
            <family val="2"/>
          </rPr>
          <t xml:space="preserve">
Сменете курса с този към 31.12. на съответната година за която е фин.отчет
</t>
        </r>
      </text>
    </comment>
    <comment ref="J2" authorId="0">
      <text>
        <r>
          <rPr>
            <b/>
            <sz val="9"/>
            <rFont val="Tahoma"/>
            <family val="2"/>
          </rPr>
          <t xml:space="preserve">RSM BX:
</t>
        </r>
        <r>
          <rPr>
            <sz val="9"/>
            <rFont val="Tahoma"/>
            <family val="2"/>
          </rPr>
          <t xml:space="preserve">Изчисленията не се копират в оповестяването, само таблиците с резултатите
</t>
        </r>
      </text>
    </comment>
    <comment ref="I36" authorId="0">
      <text>
        <r>
          <rPr>
            <b/>
            <sz val="9"/>
            <rFont val="Tahoma"/>
            <family val="2"/>
          </rPr>
          <t xml:space="preserve">RSM BX:
</t>
        </r>
        <r>
          <rPr>
            <sz val="9"/>
            <rFont val="Tahoma"/>
            <family val="2"/>
          </rPr>
          <t>Изчисленията не се копират в оповестяването, само таблиците с резултатите</t>
        </r>
      </text>
    </comment>
    <comment ref="J37" authorId="0">
      <text>
        <r>
          <rPr>
            <b/>
            <sz val="9"/>
            <rFont val="Tahoma"/>
            <family val="2"/>
          </rPr>
          <t>RSM BX:</t>
        </r>
        <r>
          <rPr>
            <sz val="9"/>
            <rFont val="Tahoma"/>
            <family val="2"/>
          </rPr>
          <t xml:space="preserve">
Сменете курса с този към 31.12. на съответната година за която е фин.отчет
</t>
        </r>
      </text>
    </comment>
  </commentList>
</comments>
</file>

<file path=xl/sharedStrings.xml><?xml version="1.0" encoding="utf-8"?>
<sst xmlns="http://schemas.openxmlformats.org/spreadsheetml/2006/main" count="1156" uniqueCount="585">
  <si>
    <t>Приложение</t>
  </si>
  <si>
    <t>BGN'000</t>
  </si>
  <si>
    <t>Продължаващи дейности</t>
  </si>
  <si>
    <t>Нетни приходи от продажби</t>
  </si>
  <si>
    <t>Продукция</t>
  </si>
  <si>
    <t>Стоки</t>
  </si>
  <si>
    <t>Възнаграждения за права</t>
  </si>
  <si>
    <t>Други приходи</t>
  </si>
  <si>
    <t xml:space="preserve">Приходи от безвъзмездни средства, предоставени от държавата
</t>
  </si>
  <si>
    <t>1.1.3.</t>
  </si>
  <si>
    <t>Финансови приходи</t>
  </si>
  <si>
    <t>Разходи по икономически елементи</t>
  </si>
  <si>
    <t>Използвани суровини, материали и консумативи</t>
  </si>
  <si>
    <t>Разходи за външни услуги</t>
  </si>
  <si>
    <t>Разходи за амортизации</t>
  </si>
  <si>
    <t>Разходи за персонала</t>
  </si>
  <si>
    <t>Други разходи</t>
  </si>
  <si>
    <t>Суми с корективен характер</t>
  </si>
  <si>
    <t>Себестойност на продадените стоки и други краткотрайни активи (без продукция)</t>
  </si>
  <si>
    <t>Разходи капитализирани в стойността на активи</t>
  </si>
  <si>
    <t>Промени в наличностите на готовата продукция и незавършено производство</t>
  </si>
  <si>
    <t>Други</t>
  </si>
  <si>
    <t xml:space="preserve">Финансови разходи </t>
  </si>
  <si>
    <t>1.2.9.</t>
  </si>
  <si>
    <t>Дял от печалбите или загубите на асоциирани и съвместни предприятия,
отчетен по метода на собствения капитал</t>
  </si>
  <si>
    <t>в т.ч. за групата</t>
  </si>
  <si>
    <t xml:space="preserve">Друг всеобхватен доход, представен преди свързаните данъчни ефекти </t>
  </si>
  <si>
    <t>1.2.13.</t>
  </si>
  <si>
    <t xml:space="preserve">Компоненти на друг всеобхватен доход, които няма да бъдат прекласифицирани към печалба или загуба преди облагане с данъци </t>
  </si>
  <si>
    <t xml:space="preserve">Печалба (загуба) от инвестиции в капиталови инструменти </t>
  </si>
  <si>
    <t>Печалба (загуба) от преоценки</t>
  </si>
  <si>
    <t>Актюерски печалби (загуби) планове за дефинирани доходи</t>
  </si>
  <si>
    <t>Последиците от ограничението в МСС 19, параграф 58 б</t>
  </si>
  <si>
    <t>Печалби (загуби) от преоценките на планове за дефинирани доходи</t>
  </si>
  <si>
    <t>Промени в справедливата стойност на финансов пасив свързани с промени в кредитния риск на задължението</t>
  </si>
  <si>
    <t>Дял от друг всеобхватен доход от инвестиции, отчитани по метода на собствения капитал</t>
  </si>
  <si>
    <t>Общо друг всеобхватен доход, които няма да бъдат прекласифицирани към печалба или загуба преди облагане с данъци</t>
  </si>
  <si>
    <t xml:space="preserve">Компонентите на друг всеобхватен доход, които ще бъдат прекласифицирани към печалба или загуба преди облагане с данъци </t>
  </si>
  <si>
    <t>Курсови разлики от преизчисление на чуждестранни дейности</t>
  </si>
  <si>
    <t xml:space="preserve"> </t>
  </si>
  <si>
    <t xml:space="preserve"> - Нетни печалби (загуби) от курсови разлики от преизчисление на чуждестранни дейности</t>
  </si>
  <si>
    <t xml:space="preserve"> - Корекции от прекласификация на курсовите разлики, свързани от преизчисление на чуждестранни дейности</t>
  </si>
  <si>
    <t>Финансови активи на разположение за продажба</t>
  </si>
  <si>
    <t xml:space="preserve"> - Печалби (загуби) от преоценяване на финансови активи на разположение за продажба</t>
  </si>
  <si>
    <t xml:space="preserve"> - Корекции от прекласификация на финансови активи на разположение за продажба</t>
  </si>
  <si>
    <t>Хеджиране на парични потоци</t>
  </si>
  <si>
    <t xml:space="preserve"> - Печалби (загуби) от хеджиране на парични потоци</t>
  </si>
  <si>
    <t xml:space="preserve"> - Корекции от прекласификация на хеджиране на парични потоци </t>
  </si>
  <si>
    <t xml:space="preserve">  - Стойността, която е извадена от собствения капитал през периода и е включена в първоначалната цена на придобиване или друга отчетна стойност на нефинансов актив или нефинансов пасив, чието придобиване или възникване е било хеджирано като много вероятна прогнозна сделка</t>
  </si>
  <si>
    <t xml:space="preserve">Хеджиране на нетна инвестиция в чуждестранна дейност </t>
  </si>
  <si>
    <t xml:space="preserve"> - Нетни печалби (загуби) от хеджиране на нетна инвестиция в чуждестранна дейност</t>
  </si>
  <si>
    <t xml:space="preserve"> - Корекции от прекласификация за хеджиране на нетна инвестиция в чуждестранна дейност</t>
  </si>
  <si>
    <t>Дял на другия всеобхватен доход на асоциирани и съвместни предприятия, отчетени за използване на метода на собствения капитал, които ще бъдат прекласифицирани към печалба или загуба</t>
  </si>
  <si>
    <t>Общо друг всеобхватен доход, които ще бъдат прекласифицирани към печалба или загуба преди облагане с данъци</t>
  </si>
  <si>
    <t xml:space="preserve">Данък върху доходите, свързани с компоненти на друг всеобхватен доход, които няма да бъдат прекласифицирани към печалба или загуба </t>
  </si>
  <si>
    <t xml:space="preserve">Данък върху доходите, свързани с компоненти на друг всеобхватен доход, които ще бъдат прекласифицирани към печалбата или загубата </t>
  </si>
  <si>
    <t>Данък върху дохода, отнасящ се до компонентите на друг всеобхватен доход</t>
  </si>
  <si>
    <t>Друг всеобхватен доход за периода, нетно от данъци</t>
  </si>
  <si>
    <t>1.2.14.</t>
  </si>
  <si>
    <t>в т.ч. от продължаващи дейности</t>
  </si>
  <si>
    <t>в т.ч. от преустановени дейности</t>
  </si>
  <si>
    <t>Доход  на акция с намалена стойност</t>
  </si>
  <si>
    <t>Съставител:</t>
  </si>
  <si>
    <t>Заверил:</t>
  </si>
  <si>
    <t>"ЕР ЕС ЕМ Би Екс" ООД</t>
  </si>
  <si>
    <t>АКТИВ</t>
  </si>
  <si>
    <t>Нетекущи активи</t>
  </si>
  <si>
    <t>Имоти, съоръжения, машини и оборудване</t>
  </si>
  <si>
    <t>2.1.</t>
  </si>
  <si>
    <t>Инвестиционни имоти</t>
  </si>
  <si>
    <t>2.2.</t>
  </si>
  <si>
    <t>Търговска репутация</t>
  </si>
  <si>
    <t>2.3.</t>
  </si>
  <si>
    <t>Нематериални активи, различни от репутация</t>
  </si>
  <si>
    <t>2.4.</t>
  </si>
  <si>
    <t>Инвестиции, отчетени  по метода на собствения капитал</t>
  </si>
  <si>
    <t>2.5.</t>
  </si>
  <si>
    <t>Инвестиции в дъщерни, съвместни и асоциирани предприятия</t>
  </si>
  <si>
    <t>2.6.</t>
  </si>
  <si>
    <t>2.7.</t>
  </si>
  <si>
    <t>Търговски и други нетекущи вземания</t>
  </si>
  <si>
    <t>2.8.</t>
  </si>
  <si>
    <t>Нетекущи материални запаси</t>
  </si>
  <si>
    <t>2.9.</t>
  </si>
  <si>
    <t>Активи по отсрочени данъци</t>
  </si>
  <si>
    <t>2.10.</t>
  </si>
  <si>
    <t>Текущи данъчни активи, нетекуща част</t>
  </si>
  <si>
    <t>2.11.</t>
  </si>
  <si>
    <t>Нетекущи финансови активи</t>
  </si>
  <si>
    <t>2.12.</t>
  </si>
  <si>
    <t>Нетекущи нефинансови активи</t>
  </si>
  <si>
    <t>2.13.</t>
  </si>
  <si>
    <t>Нетекущи непарични активи, заложени като обезпечение, за които приобретателят има право по силата на договор или обичай да продаде или заложи отново обезпечение</t>
  </si>
  <si>
    <t>2.14.</t>
  </si>
  <si>
    <t>Общо нетекущи активи</t>
  </si>
  <si>
    <t>Текущи активи</t>
  </si>
  <si>
    <t>2.15.</t>
  </si>
  <si>
    <t>Текущи търговски и други вземания</t>
  </si>
  <si>
    <t>Текущи биологични активи</t>
  </si>
  <si>
    <t>2.18.</t>
  </si>
  <si>
    <t>Текущи финансови активи</t>
  </si>
  <si>
    <t>Текущи нефинансови активи</t>
  </si>
  <si>
    <t>2.20.</t>
  </si>
  <si>
    <t>Парични средства</t>
  </si>
  <si>
    <t>Текущи непарични активи, заложени като обезпечение, за които приобретателят има право по силата на договор или обичай да продаде или заложи отново обезпечение</t>
  </si>
  <si>
    <t>2.22.</t>
  </si>
  <si>
    <t>Общо текущи активи, различни от нетекущите активи или групи за изваждане от употреба, класифицирани като държани за продажба или като държан за разпределение към собствениците</t>
  </si>
  <si>
    <t>2.23.</t>
  </si>
  <si>
    <t>Нетекущи активи или групи за изваждане от употреба, класифицирани като държани за продажба или държани за разпределение към собствениците</t>
  </si>
  <si>
    <t>2.24.</t>
  </si>
  <si>
    <t>Общо текущи активи</t>
  </si>
  <si>
    <t>Общо активи</t>
  </si>
  <si>
    <t xml:space="preserve">СОБСТВЕН КАПИТАЛ  и ПАСИВИ  </t>
  </si>
  <si>
    <t>Собствен капитал</t>
  </si>
  <si>
    <t>Основен капитал</t>
  </si>
  <si>
    <t>Регистриран капитал</t>
  </si>
  <si>
    <t>Невнесен капитал</t>
  </si>
  <si>
    <t>Изкупени собствени акции</t>
  </si>
  <si>
    <t>Премии от емисии</t>
  </si>
  <si>
    <t>Резерви</t>
  </si>
  <si>
    <t>Финансов резултат</t>
  </si>
  <si>
    <t>Общо собствен капитал</t>
  </si>
  <si>
    <t>Нетекущи  пасиви</t>
  </si>
  <si>
    <t>Нетекущи провизии</t>
  </si>
  <si>
    <t>Нетекущи задължения към персонала</t>
  </si>
  <si>
    <t>2.28.</t>
  </si>
  <si>
    <t>Пасиви по отсрочени данъци</t>
  </si>
  <si>
    <t>Нетекуща част на текущи данъчни задължения</t>
  </si>
  <si>
    <t>2.30.</t>
  </si>
  <si>
    <t>Други нетекущи нефинансови пасиви</t>
  </si>
  <si>
    <t>2.32.</t>
  </si>
  <si>
    <t>Правителствени дарения нетекуща част</t>
  </si>
  <si>
    <t>2.33.</t>
  </si>
  <si>
    <t>Общо нетекущи  пасиви</t>
  </si>
  <si>
    <t>Текущи пасиви</t>
  </si>
  <si>
    <t>Текущи провизии</t>
  </si>
  <si>
    <t>Текущи търговски и други задължения</t>
  </si>
  <si>
    <t>Други текущи нефинансови пасиви</t>
  </si>
  <si>
    <t>2.39.</t>
  </si>
  <si>
    <t>Общо текущи задължения, с изключение на пасивите, включени групи за изваждане от употреба, класифицирани като държани за продажба</t>
  </si>
  <si>
    <t>2.40.</t>
  </si>
  <si>
    <t>Задължения, включени в изваждане от употреба, класифицирани групи като държани за продажба</t>
  </si>
  <si>
    <t>2.41.</t>
  </si>
  <si>
    <t>Правителствени дарения текуща част</t>
  </si>
  <si>
    <t>2.42.</t>
  </si>
  <si>
    <t>Общо текущи пасиви</t>
  </si>
  <si>
    <t>Общо пасиви</t>
  </si>
  <si>
    <t>Общо собствен капитал и пасиви</t>
  </si>
  <si>
    <t>Собствен капитал за групата</t>
  </si>
  <si>
    <t>Неконтролиращо участие</t>
  </si>
  <si>
    <t>Постъпления от клиенти</t>
  </si>
  <si>
    <t>Плащания на доставчици</t>
  </si>
  <si>
    <t>Плащания на персонала и за социално осигуряване</t>
  </si>
  <si>
    <t>Получени лихви</t>
  </si>
  <si>
    <t>Платени лихви</t>
  </si>
  <si>
    <t>Нетни парични потоци от оперативна дейност</t>
  </si>
  <si>
    <t>Парични потоци от инвестиционна дейност</t>
  </si>
  <si>
    <t>Постъпления от продажби на интереси в съвместни предприятия</t>
  </si>
  <si>
    <t>Плащания за придобиване на дялове в съвместни предприятия</t>
  </si>
  <si>
    <t>Покупка на имоти, машини, съоръжения и оборудване</t>
  </si>
  <si>
    <t>Постъпления от продажба на нематериални активи</t>
  </si>
  <si>
    <t>Придобиване на нематериални активи</t>
  </si>
  <si>
    <t>Постъпления от продажби на други дълготрайни активи</t>
  </si>
  <si>
    <t>Покупка на други дълготрайни активи</t>
  </si>
  <si>
    <t>Постъпления от правителствени дарения</t>
  </si>
  <si>
    <t>Получени дивиденти</t>
  </si>
  <si>
    <t>Други плащания (нетно)</t>
  </si>
  <si>
    <t>Нето парични средства  използвани в инвестиционната дейност</t>
  </si>
  <si>
    <t>Парични потоци от финансова дейност</t>
  </si>
  <si>
    <t>Постъпления от промени в притежаваните участия в дъщерни предприятия, които не водят до загуба на контрол</t>
  </si>
  <si>
    <t>Плащания от промени в притежаваните участия в дъщерните предприятия, които не водят до загуба на контрол</t>
  </si>
  <si>
    <t>Плащания за обратно изкупуване на акции или други капиталови инструменти</t>
  </si>
  <si>
    <t>Постъпления по получени  заеми</t>
  </si>
  <si>
    <t>Плащания по получени заеми</t>
  </si>
  <si>
    <t>Плащания  на задължения по финансов лизинг</t>
  </si>
  <si>
    <t>Плащания от разпределение на печалба / дивиденти</t>
  </si>
  <si>
    <t>Постъпления от разпределение на печалба / дивиденти</t>
  </si>
  <si>
    <t>Възстановени (платени) данъци от печалбата</t>
  </si>
  <si>
    <t>Други парични потоци от финансова дейност</t>
  </si>
  <si>
    <t>Нето парични средства използвани във финансовата дейност</t>
  </si>
  <si>
    <t>Нетно увеличение (намаление) на паричните средства и паричните еквиваленти преди ефектът от промените в обменните курсове</t>
  </si>
  <si>
    <t>Ефект от промените във валутните курсове върху паричните средства и паричните еквиваленти</t>
  </si>
  <si>
    <t xml:space="preserve">Нетно увеличение (намаление) на паричните средства и паричните еквиваленти </t>
  </si>
  <si>
    <t>Общо собствен капитал, принадлежащ на групата</t>
  </si>
  <si>
    <t>Други Резерви</t>
  </si>
  <si>
    <t>Промени в началните салда, поради  корекции на грешки от предходни периоди</t>
  </si>
  <si>
    <t>Операции със собствениците</t>
  </si>
  <si>
    <t>Емисия на собствен капитал</t>
  </si>
  <si>
    <t>Дивиденти</t>
  </si>
  <si>
    <t>Увеличение (намаление) чрез прехвърляне между преоценъчния резерв и неразпределена печалба, нето от данъци</t>
  </si>
  <si>
    <t>Увеличение (намаление) чрез прехвърляне на законови резерви</t>
  </si>
  <si>
    <t>Увеличение чрез други вноски от собствениците</t>
  </si>
  <si>
    <t>Намаление чрез други разпределения на собствениците</t>
  </si>
  <si>
    <t xml:space="preserve">Увеличение (намаление) чрез други промени </t>
  </si>
  <si>
    <t>Увеличение (намаление) чрез сделки с плащане на базата на акции</t>
  </si>
  <si>
    <t>Печалба/(загуба) за периода</t>
  </si>
  <si>
    <t>Друг всеобхватен доход</t>
  </si>
  <si>
    <t>Печалба (загуба) от инвестиции в капиталови инструменти</t>
  </si>
  <si>
    <t xml:space="preserve"> - Стойността, която е извадена от собствения капитал през периода и е включена в първоначалната цена на придобиване или друга отчетна стойност на нефинансов актив или нефинансов пасив, чието придобиване или възникване е било хеджирано като много вероятна прогнозна сделка</t>
  </si>
  <si>
    <t>Друг всеобхватен доход за периода</t>
  </si>
  <si>
    <t>Други изменения в собствения капитал</t>
  </si>
  <si>
    <t xml:space="preserve">          за неконтролиращо участие</t>
  </si>
  <si>
    <t>Увеличение (намаление) чрез промени в притежаваните участия в дъщерните предприятия</t>
  </si>
  <si>
    <t xml:space="preserve">"ИНФРА ХОЛДИНГ" АД </t>
  </si>
  <si>
    <t>Собствен капитал за НКУ</t>
  </si>
  <si>
    <t xml:space="preserve">Потоци, използвани за получаване на контрол над дъщерни предприятия или други стопански единици, нетно от получени средства
</t>
  </si>
  <si>
    <t>ИЗЧИСЛЯВАНЕ ДОХОД НА ОБИКНОВЕННИ АКЦИИ</t>
  </si>
  <si>
    <t>Изчисляване на нетна печалба загуба:</t>
  </si>
  <si>
    <t>Балансова печалба: / загуба</t>
  </si>
  <si>
    <t>Коригиране с:</t>
  </si>
  <si>
    <t>*Задължителни отчисления по закон:</t>
  </si>
  <si>
    <t>данъци</t>
  </si>
  <si>
    <t>отчисл за резерви</t>
  </si>
  <si>
    <t>*Плащания за фин инструменти</t>
  </si>
  <si>
    <t>*Плащания за привилигиров акции</t>
  </si>
  <si>
    <t>*Други</t>
  </si>
  <si>
    <t>Нетна печалба/загуба</t>
  </si>
  <si>
    <t>Изчисляване на средно претеглен брой акции за период</t>
  </si>
  <si>
    <t>Средно времеви фактор:</t>
  </si>
  <si>
    <t>Брой на дни/месеци/ през които конкретните</t>
  </si>
  <si>
    <t>акции са били в обръщение</t>
  </si>
  <si>
    <t>Средновремеви ф-р</t>
  </si>
  <si>
    <t>Емитирани</t>
  </si>
  <si>
    <t>Изкупени</t>
  </si>
  <si>
    <t>Акции</t>
  </si>
  <si>
    <t>Брой дни</t>
  </si>
  <si>
    <t>Ср.прет</t>
  </si>
  <si>
    <t>Ср.прет бр</t>
  </si>
  <si>
    <t>акции</t>
  </si>
  <si>
    <t>собст.акц</t>
  </si>
  <si>
    <t>в обръщ.</t>
  </si>
  <si>
    <t>в обръщ</t>
  </si>
  <si>
    <t>бр/дни</t>
  </si>
  <si>
    <t>акц/Дни</t>
  </si>
  <si>
    <t>Салдо към:</t>
  </si>
  <si>
    <t>Салдо на</t>
  </si>
  <si>
    <t>Всичко ср.претеглен бр.акции</t>
  </si>
  <si>
    <t>Забележка: Изчисл на ср.прет брой се изв на база един от двата варианта който е по подходящ в конкретния случай-дни или месеци</t>
  </si>
  <si>
    <t>Изчисляване на доход от акция:</t>
  </si>
  <si>
    <t>Нетна печалба/загуба:</t>
  </si>
  <si>
    <t>Среднопрет бр.акции/ДНИ/</t>
  </si>
  <si>
    <t>Доход на акция:</t>
  </si>
  <si>
    <t>Показатели</t>
  </si>
  <si>
    <t>№</t>
  </si>
  <si>
    <t>Разлика</t>
  </si>
  <si>
    <t>Стойност</t>
  </si>
  <si>
    <t>%</t>
  </si>
  <si>
    <t>Краткотрайни активи в т.ч.</t>
  </si>
  <si>
    <t>Активи държани за продажба</t>
  </si>
  <si>
    <t>Материални запаси</t>
  </si>
  <si>
    <t>Краткосрочни финансови активи</t>
  </si>
  <si>
    <t>Обща сума на активите</t>
  </si>
  <si>
    <t>Обща сума на пасивите</t>
  </si>
  <si>
    <t>Приходи общо</t>
  </si>
  <si>
    <t>Приходи от продажби</t>
  </si>
  <si>
    <t>Коефициенти</t>
  </si>
  <si>
    <t>Рентабилност:</t>
  </si>
  <si>
    <t>На собствения капитал</t>
  </si>
  <si>
    <t>На активите</t>
  </si>
  <si>
    <t>На пасивите</t>
  </si>
  <si>
    <t>На приходите от продажби</t>
  </si>
  <si>
    <t>Ефективност:</t>
  </si>
  <si>
    <t>На разходите</t>
  </si>
  <si>
    <t>На приходите</t>
  </si>
  <si>
    <t>Ликвидност:</t>
  </si>
  <si>
    <t>Обща ликвидност</t>
  </si>
  <si>
    <t>Бърза ликвидност</t>
  </si>
  <si>
    <t>Незабавна ликвидност</t>
  </si>
  <si>
    <t>Абсолютна ликвидност</t>
  </si>
  <si>
    <t>Финансова автономност:</t>
  </si>
  <si>
    <t>Финансова автономност</t>
  </si>
  <si>
    <t>Задлъжнялост</t>
  </si>
  <si>
    <t>Постъпления от продажбата на финансови активи</t>
  </si>
  <si>
    <t>Нетекущи финансови пасиви</t>
  </si>
  <si>
    <t>Текущи финансови пасиви</t>
  </si>
  <si>
    <t>нач.на периода</t>
  </si>
  <si>
    <t>края на периода</t>
  </si>
  <si>
    <t>Плащания за покупка на нетекущи финансови активи</t>
  </si>
  <si>
    <t>Текущи данъчни задължения</t>
  </si>
  <si>
    <t>Данъци за възстановяване</t>
  </si>
  <si>
    <t>Печалби и загуби от операции с нетекущи активи, които се отчитат нетно</t>
  </si>
  <si>
    <t>Общо приходи</t>
  </si>
  <si>
    <t xml:space="preserve">Общо разходи, без разходи за данъци </t>
  </si>
  <si>
    <t>Краткосрочни вземания, вкл. данъци за възстановяване</t>
  </si>
  <si>
    <t>i</t>
  </si>
  <si>
    <t>Ликвиден риск</t>
  </si>
  <si>
    <t>Съдържание 1'!A1</t>
  </si>
  <si>
    <t>ENG</t>
  </si>
  <si>
    <t>Liquidity risk</t>
  </si>
  <si>
    <t>до 1 месец</t>
  </si>
  <si>
    <t>над 1 месец до 3 месеца</t>
  </si>
  <si>
    <t>над 1 година до 3 години</t>
  </si>
  <si>
    <t>над 3 години до 5 години</t>
  </si>
  <si>
    <t>над 5 години</t>
  </si>
  <si>
    <t>Общо</t>
  </si>
  <si>
    <t>up to 1 month</t>
  </si>
  <si>
    <t>1 to 3 months</t>
  </si>
  <si>
    <t>3  to 6 months</t>
  </si>
  <si>
    <t>6 to 12 months</t>
  </si>
  <si>
    <t>1 to 3 years</t>
  </si>
  <si>
    <t>3 to 5 years</t>
  </si>
  <si>
    <t>over 5 years</t>
  </si>
  <si>
    <t>Total</t>
  </si>
  <si>
    <t>IV.3.Ликвиден риск</t>
  </si>
  <si>
    <t>Non-current assets</t>
  </si>
  <si>
    <t>More information'!A457</t>
  </si>
  <si>
    <t>Non-current financial assets</t>
  </si>
  <si>
    <t>Нетекущи финансови активи от свързани лица</t>
  </si>
  <si>
    <t>Non-current financial assets from related parties</t>
  </si>
  <si>
    <t>Нетекущи търговски и други вземания</t>
  </si>
  <si>
    <t>Noncurrent trade and other receivables</t>
  </si>
  <si>
    <t>Нетекущи търговски и други вземания от свързани лица</t>
  </si>
  <si>
    <t>Non-current trade and other receivables from related parties</t>
  </si>
  <si>
    <t>Нетекущи пасиви</t>
  </si>
  <si>
    <t>Non-current liabilities</t>
  </si>
  <si>
    <t>Non-current financial liabilities</t>
  </si>
  <si>
    <t>Нетекущи финансови пасиви от свързани лица</t>
  </si>
  <si>
    <t>Non-current financial liabilities to related parties</t>
  </si>
  <si>
    <t>Нетекущи търговски и други задължения</t>
  </si>
  <si>
    <t>Noncurrent trade and other payables</t>
  </si>
  <si>
    <t>Нетекущи търговски и други задължения от свързани лица</t>
  </si>
  <si>
    <t>Non-current trade and other payables to related parties</t>
  </si>
  <si>
    <t>Нетна ликвидна стойност - дългосрочна</t>
  </si>
  <si>
    <t>Net liquidity position - long-term</t>
  </si>
  <si>
    <t>Current assets</t>
  </si>
  <si>
    <t>Current financial assets</t>
  </si>
  <si>
    <t>Текущи финансови активи от свързани лица</t>
  </si>
  <si>
    <t>Current financial assets from related parties</t>
  </si>
  <si>
    <t>Текущи търговски и други вземания от свързани лица</t>
  </si>
  <si>
    <t>Current trade and other receivables from related parties</t>
  </si>
  <si>
    <t>Парични средства и парични еквиваленти</t>
  </si>
  <si>
    <t>Cash and cash equivalents</t>
  </si>
  <si>
    <t xml:space="preserve">Текущи пасиви </t>
  </si>
  <si>
    <t>Current liabilities</t>
  </si>
  <si>
    <t>Current financial liabilities</t>
  </si>
  <si>
    <t>Текущи финансови пасиви от свързани лица</t>
  </si>
  <si>
    <t>Current financial liabilities to related parties</t>
  </si>
  <si>
    <t>Текущи търговски и други задължения от свързани лица</t>
  </si>
  <si>
    <t>Current trade and other payables to related parties</t>
  </si>
  <si>
    <t>Нетна ликвидна стойност - краткосрочна</t>
  </si>
  <si>
    <t>Net liquidity position - short-term</t>
  </si>
  <si>
    <t>Общо финансови активи</t>
  </si>
  <si>
    <t>Total financial assets</t>
  </si>
  <si>
    <t>Общо финансови пасиви</t>
  </si>
  <si>
    <t>Total financial liabilities</t>
  </si>
  <si>
    <t>Общо Нетна ликвидна стойност</t>
  </si>
  <si>
    <t>Total net liquidity risk exposure</t>
  </si>
  <si>
    <t>Равнение на печалбата и нетния паричен поток от оперативна дейност</t>
  </si>
  <si>
    <t>Reconciliation between profit and the net cash flow from operating activities</t>
  </si>
  <si>
    <t>Разходите и загубите се отразяват със знак "-"</t>
  </si>
  <si>
    <t>Печалба за годината</t>
  </si>
  <si>
    <t>Profit for the year</t>
  </si>
  <si>
    <t>Корекции за:</t>
  </si>
  <si>
    <t>Adjusted for:</t>
  </si>
  <si>
    <t>Разходи за данъци, признати в печалбата</t>
  </si>
  <si>
    <t>Tax expenses recognized in profits</t>
  </si>
  <si>
    <t>Дял от печалбата на асоциирани предприятия</t>
  </si>
  <si>
    <t>Share of the profit of assiciates</t>
  </si>
  <si>
    <t>Печалба от продажба на инвестиции</t>
  </si>
  <si>
    <t>Gain from sale of investments</t>
  </si>
  <si>
    <t>Печалба от преоценка на асоциираното предприятие преди да стане дъщерно дружество</t>
  </si>
  <si>
    <t>Gains from revaluation of associates before these become subsidiaries</t>
  </si>
  <si>
    <t>Загуба от продажба на дъщерно дружество</t>
  </si>
  <si>
    <t>Loss on sale of subsidiaries</t>
  </si>
  <si>
    <t>Финансовите разходи, нетно</t>
  </si>
  <si>
    <t>Financial costs, net</t>
  </si>
  <si>
    <t>Амортизация на други нематериални активи</t>
  </si>
  <si>
    <t>Amortization of intangible assets</t>
  </si>
  <si>
    <t>Амортизацията на имоти, машини, съоръжения и оборудване</t>
  </si>
  <si>
    <t>Depreciations of PPE</t>
  </si>
  <si>
    <t>Загуба при разпореждане на имоти, машини, съоръжения и оборудване</t>
  </si>
  <si>
    <t>Loss on disposal of PPE</t>
  </si>
  <si>
    <t>Обезценка на имоти, машини, съоръжения и оборудване</t>
  </si>
  <si>
    <t>Impairment of PPE</t>
  </si>
  <si>
    <t>Обезценка на финансови активи</t>
  </si>
  <si>
    <t>Impairment of financial assets</t>
  </si>
  <si>
    <t>Обезценка на нематериалните активи</t>
  </si>
  <si>
    <t>Impairment of intangible assets</t>
  </si>
  <si>
    <t>Валутни загуби</t>
  </si>
  <si>
    <t>Losses from foreign currency transactions</t>
  </si>
  <si>
    <t>Задължението по дефинираните доходи</t>
  </si>
  <si>
    <t>Defined benefit obligations</t>
  </si>
  <si>
    <t>Плащане на базата на акции</t>
  </si>
  <si>
    <t>Share-based payments</t>
  </si>
  <si>
    <t>Увеличение на запасите</t>
  </si>
  <si>
    <t>Increase in inventory</t>
  </si>
  <si>
    <t>Увеличение на вземания</t>
  </si>
  <si>
    <t>Increase in receivables</t>
  </si>
  <si>
    <t>Увеличение / (намаление) на задълженията</t>
  </si>
  <si>
    <t>Increase/ (decrease) in liabilities</t>
  </si>
  <si>
    <t>Увеличение / (намаление) на провизиите</t>
  </si>
  <si>
    <t>Increase/ (decrease) in provisions</t>
  </si>
  <si>
    <t>Нетен паричен поток от оперативна дейност</t>
  </si>
  <si>
    <t>Net cash flow from operating activities</t>
  </si>
  <si>
    <t>Валутен риск</t>
  </si>
  <si>
    <t>Анализ на чуствителност към изменение на курс на USD</t>
  </si>
  <si>
    <t>В BGN</t>
  </si>
  <si>
    <t>B EURO</t>
  </si>
  <si>
    <t>B USD</t>
  </si>
  <si>
    <t>Друга валута</t>
  </si>
  <si>
    <t>вал. курс на USD</t>
  </si>
  <si>
    <t>стойност в USD</t>
  </si>
  <si>
    <t>курс USD на 31.12.</t>
  </si>
  <si>
    <t>курс USD на 31.12. + 10%</t>
  </si>
  <si>
    <t>курс USD на 31.12. - 10%</t>
  </si>
  <si>
    <t>отклонение +10%</t>
  </si>
  <si>
    <t>IV.3.Валутен риск</t>
  </si>
  <si>
    <t>More information'!A1</t>
  </si>
  <si>
    <t>Дългосрочен риск</t>
  </si>
  <si>
    <t>Краткосрочен риск</t>
  </si>
  <si>
    <t>Активи - Пасиви</t>
  </si>
  <si>
    <t xml:space="preserve">Данъчен ефект </t>
  </si>
  <si>
    <t>Общо излагане на валутен риск</t>
  </si>
  <si>
    <t>Ефект върху печалба /загуба</t>
  </si>
  <si>
    <t>Лихвен риск</t>
  </si>
  <si>
    <r>
      <t xml:space="preserve">Чуствителност към изменение на лихвения % - </t>
    </r>
    <r>
      <rPr>
        <b/>
        <sz val="11"/>
        <color indexed="10"/>
        <rFont val="Georgia"/>
        <family val="1"/>
      </rPr>
      <t>отклонение +/-</t>
    </r>
  </si>
  <si>
    <t>Interest rate risk</t>
  </si>
  <si>
    <t>С фиксирана лихва</t>
  </si>
  <si>
    <t>С плаваща лихва</t>
  </si>
  <si>
    <t>Без лихвени</t>
  </si>
  <si>
    <t>Fixed interest rate</t>
  </si>
  <si>
    <t>Floating interest rate</t>
  </si>
  <si>
    <t>Interest-free</t>
  </si>
  <si>
    <t>IV.3.Лихвн риск</t>
  </si>
  <si>
    <t>More information'!A481</t>
  </si>
  <si>
    <t>Long-term risk exposure</t>
  </si>
  <si>
    <t>Short-term risk exposure</t>
  </si>
  <si>
    <t>Общо излагане на лихвен риск</t>
  </si>
  <si>
    <t>Total net interest rate rate exposure</t>
  </si>
  <si>
    <t>Анализ на чувствителност към изменения на лихвени %</t>
  </si>
  <si>
    <t>Sensitivity analysis on changes in the interest rate</t>
  </si>
  <si>
    <t>Ефект върху печалба/загуба  нето от данъци</t>
  </si>
  <si>
    <t>Effect on profit/loss, net of taxes</t>
  </si>
  <si>
    <t>Interest rate increase by 0.75%</t>
  </si>
  <si>
    <t>Interest rate decrease by 0.75%</t>
  </si>
  <si>
    <t>Foreign currency risk</t>
  </si>
  <si>
    <t>In BGN</t>
  </si>
  <si>
    <t>In EURO</t>
  </si>
  <si>
    <t>In USD</t>
  </si>
  <si>
    <t>In other currencies</t>
  </si>
  <si>
    <t>Total net foreign currency risk exposure</t>
  </si>
  <si>
    <t>Анализ на чувствителност към изменения на валутата</t>
  </si>
  <si>
    <t>Sensitivity analysis on changes in exchange rates</t>
  </si>
  <si>
    <t>При увеличение на валутен курс с 10%</t>
  </si>
  <si>
    <t>Exchange rate increase by 10%</t>
  </si>
  <si>
    <t>При намаление на валутен курс с 10%</t>
  </si>
  <si>
    <t>Exchange rate decrease by 10%</t>
  </si>
  <si>
    <t>Управление на капитала</t>
  </si>
  <si>
    <t>Capital management</t>
  </si>
  <si>
    <t>Доклад за</t>
  </si>
  <si>
    <t>За своите вътрешни и външни нужди, Дружеството (Групата) изчислява и оповестява съотношението на нетния дълг, към собствения капитал. Собствен капитал като към 31 декември 200Х г., се изчислява след разпределение на дивидент от ........... на акция, от които .............. на акция е била платена на ..................., 200Х.
Нетният дълг към собствен капитал се изчислява, както следва:</t>
  </si>
  <si>
    <t xml:space="preserve">For internal purposes and for the use of external stakeholders, the Company (Group) presents the ratio of its net debt to equity. Equity as of 31 December 20XX, is net of paid out dividends of BGN ... per share. The net debt to equity ratio is calculated as follows: </t>
  </si>
  <si>
    <t>дейността</t>
  </si>
  <si>
    <t>IV.4.</t>
  </si>
  <si>
    <t>More information'!A506</t>
  </si>
  <si>
    <t>Вид</t>
  </si>
  <si>
    <t>Type</t>
  </si>
  <si>
    <t xml:space="preserve">Общо дългов капитал, т.ч.: </t>
  </si>
  <si>
    <t>Total debt, incl.</t>
  </si>
  <si>
    <t>Задължения към банки и финансови институции</t>
  </si>
  <si>
    <t xml:space="preserve">Borrowings from banks and other financial institutions </t>
  </si>
  <si>
    <t>Задължения по финансов лизинг</t>
  </si>
  <si>
    <t>Finance leases</t>
  </si>
  <si>
    <t>Търговски кредити и заеми към трети лица и стокови кредити</t>
  </si>
  <si>
    <t>Trade and other payables and stock credit</t>
  </si>
  <si>
    <t>Задължения по финансов лизинг към свързани лица</t>
  </si>
  <si>
    <t>Finance lease liabilities to related parties</t>
  </si>
  <si>
    <t>Trade and other payables and stock credit due to related parties</t>
  </si>
  <si>
    <t xml:space="preserve">Намален с:                                                                                            паричните средства и парични еквиваленти </t>
  </si>
  <si>
    <t>с минус</t>
  </si>
  <si>
    <t xml:space="preserve">Less:                                                                                           cash and cash equivalents </t>
  </si>
  <si>
    <t>Нетен дългов капитал</t>
  </si>
  <si>
    <t>нетни пасиви</t>
  </si>
  <si>
    <t>Net debt</t>
  </si>
  <si>
    <t>СК</t>
  </si>
  <si>
    <t>Total equity</t>
  </si>
  <si>
    <t>Общо капитал</t>
  </si>
  <si>
    <t>Total capital</t>
  </si>
  <si>
    <t>Коефициент нетен дълг към собствен капитал</t>
  </si>
  <si>
    <t>Ratio of net debt to capital</t>
  </si>
  <si>
    <t>За своите вътрешни и външни нужди, Дружеството (Групата) изчислява и оповестява коефициента на задлъжнялост. Собствен капитал като към 31 декември 200Х г., се изчислява след разпределение на дивидент от ........... на акция, от които .............. на акция е била платена на ..................., 200Х.
Коефициента на задлъжнялост се изчислява, както следва:</t>
  </si>
  <si>
    <t xml:space="preserve">For internal purposes and for the use of external stakeholders, the Company (Group) presents and discloses its indebtedness ratio (debt to capital ratio). Equity as of 31 December 20XX, is net of paid out dividends of BGN ... per share. The indebtedness ratio is calculated as follows: </t>
  </si>
  <si>
    <t xml:space="preserve">Общо привлечен капитал (пасиви), т.ч.: </t>
  </si>
  <si>
    <t xml:space="preserve">Total borrowed capital (liabilities), incl.: </t>
  </si>
  <si>
    <t>Задължения към свързани предприятия</t>
  </si>
  <si>
    <t>Всички задължения към свързани лица</t>
  </si>
  <si>
    <t>Liabilities to related parties</t>
  </si>
  <si>
    <t>Всички останали пасиви</t>
  </si>
  <si>
    <t>Other liabilities</t>
  </si>
  <si>
    <t>Коефициент на задлъжнялост</t>
  </si>
  <si>
    <t>Indebtedness ratio (debt to capital ratio)</t>
  </si>
  <si>
    <t xml:space="preserve">Финансови пасиви - кредити и др. задължения към трети лица </t>
  </si>
  <si>
    <t xml:space="preserve">Финансови пасиви - кредити и др.задължения към свързани лица </t>
  </si>
  <si>
    <t>Общо собствен капитал на Групата</t>
  </si>
  <si>
    <t>Промени в собствения капитал за 2014г.</t>
  </si>
  <si>
    <t>от елиминации</t>
  </si>
  <si>
    <t>По ОПР с натрупване</t>
  </si>
  <si>
    <t>Увеличение (намаление) от промени в притежаваните участия в дъщерни предприятия</t>
  </si>
  <si>
    <t>Разходи общо, без данъци върху печалбата</t>
  </si>
  <si>
    <t>Заделени резерви от натрупани печалби</t>
  </si>
  <si>
    <t>Антон Божков</t>
  </si>
  <si>
    <t>над 3 месеца до 6 месеца</t>
  </si>
  <si>
    <t>над 6 месеца до 12 месеца</t>
  </si>
  <si>
    <t>без аванси</t>
  </si>
  <si>
    <t>Текущи задължения към персонала и за социално осигуряване</t>
  </si>
  <si>
    <t>Текущ период</t>
  </si>
  <si>
    <t>Предходен период</t>
  </si>
  <si>
    <t>Нетекущи активи /общо/</t>
  </si>
  <si>
    <t>Постъпления от вноски в капитала на дъщерни предприятия от НКУ</t>
  </si>
  <si>
    <t xml:space="preserve">Потоци от загубата на контрол над дъщерни предприятия </t>
  </si>
  <si>
    <t>Общо фин.пасиви</t>
  </si>
  <si>
    <t>Предсeдател и Изпълнителен член на Съвета на директорите:</t>
  </si>
  <si>
    <t>Парични средства и парични еквиваленти към края на периода</t>
  </si>
  <si>
    <t>Парични средства и парични еквиваленти в началото на периода</t>
  </si>
  <si>
    <t>Парични потоци от оперативна дейност</t>
  </si>
  <si>
    <t xml:space="preserve">Постъпления от изплащане на предоставени заеми </t>
  </si>
  <si>
    <t xml:space="preserve">Предоставени заеми </t>
  </si>
  <si>
    <t>(Платени)/възстановени данъци (без корпоративни данъци)</t>
  </si>
  <si>
    <t xml:space="preserve">(Платени)/възстановени  корпоративни данъци </t>
  </si>
  <si>
    <t>Салдо към 30.09.2017 г.</t>
  </si>
  <si>
    <t>Плащания покупка на вземания по договори за цесия</t>
  </si>
  <si>
    <t>Постъпления продажба вземания по договори за цесия</t>
  </si>
  <si>
    <t>Неразпределени печалби/(непокрити загуби) от минали години</t>
  </si>
  <si>
    <t>Други текущи финансови активи</t>
  </si>
  <si>
    <t>Финансови приходи/(разходи), нетно</t>
  </si>
  <si>
    <t>Нетни (загуби)/печалби от обезценка на финансови активи</t>
  </si>
  <si>
    <t>1.5.</t>
  </si>
  <si>
    <t>1.1.</t>
  </si>
  <si>
    <t>1.2.</t>
  </si>
  <si>
    <t>1.3.</t>
  </si>
  <si>
    <t>1.4.</t>
  </si>
  <si>
    <t>1.6.</t>
  </si>
  <si>
    <t>1.7.</t>
  </si>
  <si>
    <t>1.8.</t>
  </si>
  <si>
    <t>1.9.</t>
  </si>
  <si>
    <t>Ефект от първо прилагане на МСФО 9 - обезценки</t>
  </si>
  <si>
    <t>Преизчислено салдо на 01.01.2018 г.</t>
  </si>
  <si>
    <t>Натрупани печалби/ (загуби)</t>
  </si>
  <si>
    <t>31.12.2019г.</t>
  </si>
  <si>
    <t>31.03.2020г.</t>
  </si>
  <si>
    <t>31.12.2021г.</t>
  </si>
  <si>
    <t>2.8.1.</t>
  </si>
  <si>
    <t>2.8.2.</t>
  </si>
  <si>
    <t>2.8.3.</t>
  </si>
  <si>
    <t>2.8.4.</t>
  </si>
  <si>
    <t>Други текущи финансови пасиви</t>
  </si>
  <si>
    <t>Общо всеобхватен доход за периода</t>
  </si>
  <si>
    <t>Салдо към 30.09.2021г.</t>
  </si>
  <si>
    <t>30.09.2022г.</t>
  </si>
  <si>
    <t>Други постъпления/плащания, нетно</t>
  </si>
  <si>
    <t>Татяна Димитрова - Управител на Фисконсултинг ООД - съставител</t>
  </si>
  <si>
    <t>За "БН ОДИТ КОНСУЛТ" ЕООД, Одиторско дружество с рег. номер 178</t>
  </si>
  <si>
    <t>Божидар Начев, Управител и регистриран одитор, отговорен за одита</t>
  </si>
  <si>
    <t xml:space="preserve">Съгласно доклад на независимия одитор </t>
  </si>
  <si>
    <t>1.11.</t>
  </si>
  <si>
    <t>Общ всеобхватен доход за годината, в т.ч.:</t>
  </si>
  <si>
    <t>Приходи от услуги</t>
  </si>
  <si>
    <t>Приходи/(Разходи) за данъци върху печалбата</t>
  </si>
  <si>
    <t>31.12.2023г.</t>
  </si>
  <si>
    <t>Промени в собствения капитал за 2023г.</t>
  </si>
  <si>
    <t>Салдо към 31.12.2023г.</t>
  </si>
  <si>
    <t>Загуба за периода от преустановени дейности, нетно от разходи за данъци</t>
  </si>
  <si>
    <t>Печалба/(Загуба) от оперативната дейност</t>
  </si>
  <si>
    <t>Печалба/(Загуба) преди разходи за данъци</t>
  </si>
  <si>
    <t>Нетна печалба/(загуба) за периода</t>
  </si>
  <si>
    <t>Нетна печалба/(загуба) на акция</t>
  </si>
  <si>
    <t>Печалба/(Загуба) за годината</t>
  </si>
  <si>
    <t>вкл.приходи от продажба на ИМС</t>
  </si>
  <si>
    <t xml:space="preserve">Приходи общо - 2021-2023 </t>
  </si>
  <si>
    <t>КОНСОЛИДИРАН OTЧЕT ЗА ПЕЧАЛБАТА ИЛИ ЗАГУБАТА И ДРУГИЯ ВСЕОБХВАТЕН ДОХОД за тримесечния период, завършващ на 31 март 2024 г.</t>
  </si>
  <si>
    <t>01.01.-31.03.2023 г.</t>
  </si>
  <si>
    <t>КОНСОЛИДИРАН ОТЧЕТ ЗА ФИНАНСОВОТО СЪСТОЯНИЕ към 31 март 2024 г.</t>
  </si>
  <si>
    <t>31.03.2024г.</t>
  </si>
  <si>
    <t>КОНСОЛИДИРАН ОТЧЕТ ЗА ПРОМЕНИТЕ В СОБСТВЕНИЯ КАПИТАЛ за тримесечния период завършващ на 31 март 2024г.</t>
  </si>
  <si>
    <t>Салдо към 01.01.2023г.</t>
  </si>
  <si>
    <t>Салдо към 31.03.2023г.</t>
  </si>
  <si>
    <t>КОНСОЛИДИРАН ОТЧЕТ ЗА ПАРИЧНИТЕ ПОТОЦИ, ПРЯК МЕТОД, за тримесечния период завършващ на 31 март 2024 г.</t>
  </si>
  <si>
    <t>01.01-31.03.2023г.</t>
  </si>
  <si>
    <t>01.01-31.03.2024г.</t>
  </si>
  <si>
    <t>01.01.-31.03.2024 г.</t>
  </si>
  <si>
    <t>Постъпления от продажби на нетекущи активи</t>
  </si>
  <si>
    <t>Консолидирания финансов отчет на Инфра Холдинг АД е одобрен за публикуване от Съвета на директорите на 28 май 2024г. и е подписан от:</t>
  </si>
  <si>
    <t>Загуба за периода</t>
  </si>
  <si>
    <t>Печалба за периода</t>
  </si>
  <si>
    <t>Приложенията от страница 10 до страница 44 са неразделна част от консолидирания финансов отчет</t>
  </si>
</sst>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_(* #,##0_);_(* \(#,##0\);_(* &quot;-&quot;_);_(@_)"/>
    <numFmt numFmtId="167" formatCode="_(* #,##0.00_);_(* \(#,##0.00\);_(* &quot;-&quot;??_);_(@_)"/>
    <numFmt numFmtId="168" formatCode="_(* #,##0.00_);_(* \(#,##0.00\);_(* &quot;-&quot;_);_(@_)"/>
    <numFmt numFmtId="169" formatCode="dd\.mm\.yyyy\ &quot;г.&quot;;@"/>
    <numFmt numFmtId="170" formatCode="_(* #,##0_);_(* \(#,##0\);_(* &quot;-&quot;??_);_(@_)"/>
    <numFmt numFmtId="171" formatCode="0.0000"/>
    <numFmt numFmtId="172" formatCode="_(* #,##0.0_);_(* \(#,##0.0\);_(* &quot;-&quot;??_);_(@_)"/>
    <numFmt numFmtId="173" formatCode="_(* #,##0.000_);_(* \(#,##0.000\);_(* &quot;-&quot;??_);_(@_)"/>
    <numFmt numFmtId="174" formatCode="_(* #,##0.0000_);_(* \(#,##0.0000\);_(* &quot;-&quot;??_);_(@_)"/>
    <numFmt numFmtId="175" formatCode="_(* #,##0.0_);_(* \(#,##0.0\);_(* &quot;-&quot;_);_(@_)"/>
    <numFmt numFmtId="176" formatCode="\(#,##0_);\(#,##0\)"/>
    <numFmt numFmtId="177" formatCode="mmm\-yy"/>
    <numFmt numFmtId="178" formatCode="m/d/yy"/>
    <numFmt numFmtId="179" formatCode="d\-mmm\-yy"/>
    <numFmt numFmtId="180" formatCode="d\-mmm"/>
    <numFmt numFmtId="181" formatCode="_(* #,##0.000_);_(* \(#,##0.000\);_(* &quot;-&quot;_);_(@_)"/>
    <numFmt numFmtId="182" formatCode="_-* #,##0.0\ _л_в_._-;\-* #,##0.0\ _л_в_._-;_-* &quot;-&quot;??\ _л_в_._-;_-@_-"/>
    <numFmt numFmtId="183" formatCode="dd\.m\.yyyy\ &quot;г.&quot;;@"/>
    <numFmt numFmtId="184" formatCode="_-* #,##0\ _л_в_._-;\-* #,##0\ _л_в_._-;_-* &quot;-&quot;??\ _л_в_._-;_-@_-"/>
    <numFmt numFmtId="185" formatCode="0.00000000"/>
    <numFmt numFmtId="186" formatCode="0.0000000"/>
    <numFmt numFmtId="187" formatCode="0.000000"/>
    <numFmt numFmtId="188" formatCode="0.00000"/>
    <numFmt numFmtId="189" formatCode="0.000"/>
    <numFmt numFmtId="190" formatCode="[$-402]dd\ mmmm\ yyyy"/>
    <numFmt numFmtId="191" formatCode="0.0"/>
    <numFmt numFmtId="192" formatCode="_(* #,##0.0000_);_(* \(#,##0.0000\);_(* &quot;-&quot;_);_(@_)"/>
    <numFmt numFmtId="193" formatCode="[$-402]dd\ mmmm\ yyyy\ &quot;г.&quot;"/>
    <numFmt numFmtId="194" formatCode="hh:mm:ss\ &quot;ч.&quot;"/>
    <numFmt numFmtId="195" formatCode="0.0%"/>
    <numFmt numFmtId="196" formatCode="_(* #.##0_);_(* \(#.##0\);_(* &quot;-&quot;??_);_(@_)"/>
    <numFmt numFmtId="197" formatCode="_(* #\ ##0_);_(* \(#\ ##0\);_(* &quot;-&quot;??_);_(@_)"/>
    <numFmt numFmtId="198" formatCode="_(* #\ ##0_);_(* \(#\ ##0\);_(* &quot;-&quot;_);_(@_)"/>
  </numFmts>
  <fonts count="120">
    <font>
      <sz val="11"/>
      <color theme="1"/>
      <name val="Calibri"/>
      <family val="2"/>
    </font>
    <font>
      <sz val="11"/>
      <color indexed="8"/>
      <name val="Calibri"/>
      <family val="2"/>
    </font>
    <font>
      <b/>
      <sz val="11"/>
      <color indexed="8"/>
      <name val="Georgia"/>
      <family val="1"/>
    </font>
    <font>
      <sz val="11"/>
      <color indexed="8"/>
      <name val="Georgia"/>
      <family val="1"/>
    </font>
    <font>
      <sz val="10"/>
      <color indexed="8"/>
      <name val="OpalB"/>
      <family val="0"/>
    </font>
    <font>
      <sz val="10"/>
      <color indexed="8"/>
      <name val="Hebar"/>
      <family val="0"/>
    </font>
    <font>
      <b/>
      <sz val="10"/>
      <color indexed="8"/>
      <name val="Times New Roman Cyr"/>
      <family val="0"/>
    </font>
    <font>
      <sz val="10"/>
      <color indexed="8"/>
      <name val="Times New Roman CYR"/>
      <family val="1"/>
    </font>
    <font>
      <sz val="10"/>
      <color indexed="8"/>
      <name val="Garamond"/>
      <family val="1"/>
    </font>
    <font>
      <sz val="10"/>
      <color indexed="8"/>
      <name val="Arial"/>
      <family val="2"/>
    </font>
    <font>
      <b/>
      <sz val="11"/>
      <name val="Georgia"/>
      <family val="1"/>
    </font>
    <font>
      <b/>
      <sz val="10"/>
      <name val="Georgia"/>
      <family val="1"/>
    </font>
    <font>
      <sz val="10"/>
      <name val="Georgia"/>
      <family val="1"/>
    </font>
    <font>
      <b/>
      <sz val="9"/>
      <name val="Georgia"/>
      <family val="1"/>
    </font>
    <font>
      <sz val="9"/>
      <name val="Georgia"/>
      <family val="1"/>
    </font>
    <font>
      <sz val="11"/>
      <name val="Georgia"/>
      <family val="1"/>
    </font>
    <font>
      <sz val="10"/>
      <name val="Arial"/>
      <family val="2"/>
    </font>
    <font>
      <i/>
      <sz val="28"/>
      <name val="Brush Script MT"/>
      <family val="4"/>
    </font>
    <font>
      <u val="single"/>
      <sz val="10"/>
      <color indexed="12"/>
      <name val="Hebar"/>
      <family val="0"/>
    </font>
    <font>
      <sz val="10"/>
      <name val="Garamond"/>
      <family val="1"/>
    </font>
    <font>
      <b/>
      <sz val="10"/>
      <color indexed="10"/>
      <name val="Garamond"/>
      <family val="1"/>
    </font>
    <font>
      <b/>
      <sz val="9"/>
      <name val="Tahoma"/>
      <family val="2"/>
    </font>
    <font>
      <sz val="9"/>
      <name val="Tahoma"/>
      <family val="2"/>
    </font>
    <font>
      <b/>
      <sz val="11"/>
      <color indexed="10"/>
      <name val="Georgia"/>
      <family val="1"/>
    </font>
    <font>
      <i/>
      <sz val="11"/>
      <name val="Georgia"/>
      <family val="1"/>
    </font>
    <font>
      <sz val="11"/>
      <color indexed="10"/>
      <name val="Georgia"/>
      <family val="1"/>
    </font>
    <font>
      <b/>
      <sz val="11"/>
      <name val="Arial"/>
      <family val="2"/>
    </font>
    <font>
      <b/>
      <sz val="10"/>
      <name val="Arial"/>
      <family val="2"/>
    </font>
    <font>
      <sz val="11"/>
      <color indexed="8"/>
      <name val="Arial"/>
      <family val="2"/>
    </font>
    <font>
      <sz val="11"/>
      <name val="Arial"/>
      <family val="2"/>
    </font>
    <font>
      <b/>
      <sz val="11"/>
      <color indexed="8"/>
      <name val="Arial"/>
      <family val="2"/>
    </font>
    <font>
      <sz val="9"/>
      <name val="Arial"/>
      <family val="2"/>
    </font>
    <font>
      <b/>
      <sz val="9"/>
      <color indexed="8"/>
      <name val="Arial"/>
      <family val="2"/>
    </font>
    <font>
      <sz val="9"/>
      <color indexed="8"/>
      <name val="Arial"/>
      <family val="2"/>
    </font>
    <font>
      <u val="single"/>
      <sz val="10"/>
      <color indexed="12"/>
      <name val="Arial"/>
      <family val="2"/>
    </font>
    <font>
      <i/>
      <sz val="11"/>
      <name val="Arial"/>
      <family val="2"/>
    </font>
    <font>
      <b/>
      <i/>
      <sz val="11"/>
      <name val="Arial"/>
      <family val="2"/>
    </font>
    <font>
      <b/>
      <i/>
      <sz val="11"/>
      <color indexed="8"/>
      <name val="Arial"/>
      <family val="2"/>
    </font>
    <font>
      <b/>
      <sz val="11"/>
      <color indexed="10"/>
      <name val="Arial"/>
      <family val="2"/>
    </font>
    <font>
      <b/>
      <i/>
      <sz val="11"/>
      <name val="Georgia"/>
      <family val="1"/>
    </font>
    <font>
      <b/>
      <sz val="8"/>
      <color indexed="8"/>
      <name val="Arial"/>
      <family val="2"/>
    </font>
    <font>
      <b/>
      <i/>
      <sz val="10"/>
      <name val="Arial"/>
      <family val="2"/>
    </font>
    <font>
      <b/>
      <sz val="13"/>
      <name val="Arial"/>
      <family val="2"/>
    </font>
    <font>
      <b/>
      <i/>
      <sz val="12"/>
      <name val="Arial"/>
      <family val="2"/>
    </font>
    <font>
      <b/>
      <sz val="12"/>
      <name val="Arial"/>
      <family val="2"/>
    </font>
    <font>
      <sz val="10"/>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i/>
      <sz val="10"/>
      <color indexed="10"/>
      <name val="Georgia"/>
      <family val="1"/>
    </font>
    <font>
      <b/>
      <sz val="12"/>
      <color indexed="10"/>
      <name val="Georgia"/>
      <family val="1"/>
    </font>
    <font>
      <b/>
      <sz val="10"/>
      <color indexed="63"/>
      <name val="Arial"/>
      <family val="2"/>
    </font>
    <font>
      <sz val="10"/>
      <color indexed="63"/>
      <name val="Arial"/>
      <family val="2"/>
    </font>
    <font>
      <b/>
      <i/>
      <sz val="11"/>
      <color indexed="8"/>
      <name val="Calibri"/>
      <family val="2"/>
    </font>
    <font>
      <sz val="11"/>
      <name val="Calibri"/>
      <family val="2"/>
    </font>
    <font>
      <b/>
      <sz val="11"/>
      <name val="Calibri"/>
      <family val="2"/>
    </font>
    <font>
      <b/>
      <i/>
      <sz val="11"/>
      <name val="Calibri"/>
      <family val="2"/>
    </font>
    <font>
      <b/>
      <sz val="10"/>
      <color indexed="10"/>
      <name val="Georgia"/>
      <family val="1"/>
    </font>
    <font>
      <b/>
      <sz val="10"/>
      <color indexed="10"/>
      <name val="Arial"/>
      <family val="2"/>
    </font>
    <font>
      <sz val="10"/>
      <color indexed="10"/>
      <name val="Arial"/>
      <family val="2"/>
    </font>
    <font>
      <sz val="10"/>
      <color indexed="10"/>
      <name val="Georgia"/>
      <family val="1"/>
    </font>
    <font>
      <sz val="11"/>
      <color indexed="10"/>
      <name val="Arial"/>
      <family val="2"/>
    </font>
    <font>
      <sz val="8"/>
      <color indexed="8"/>
      <name val="Arial"/>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i/>
      <sz val="10"/>
      <color rgb="FFFF0000"/>
      <name val="Georgia"/>
      <family val="1"/>
    </font>
    <font>
      <sz val="11"/>
      <color rgb="FFFF0000"/>
      <name val="Georgia"/>
      <family val="1"/>
    </font>
    <font>
      <b/>
      <sz val="12"/>
      <color rgb="FFFF0000"/>
      <name val="Georgia"/>
      <family val="1"/>
    </font>
    <font>
      <b/>
      <sz val="10"/>
      <color rgb="FF333333"/>
      <name val="Arial"/>
      <family val="2"/>
    </font>
    <font>
      <sz val="10"/>
      <color rgb="FF333333"/>
      <name val="Arial"/>
      <family val="2"/>
    </font>
    <font>
      <b/>
      <i/>
      <sz val="11"/>
      <color theme="1"/>
      <name val="Calibri"/>
      <family val="2"/>
    </font>
    <font>
      <b/>
      <sz val="11"/>
      <color rgb="FFFF0000"/>
      <name val="Georgia"/>
      <family val="1"/>
    </font>
    <font>
      <b/>
      <sz val="10"/>
      <color rgb="FFFF0000"/>
      <name val="Georgia"/>
      <family val="1"/>
    </font>
    <font>
      <b/>
      <sz val="10"/>
      <color rgb="FFFF0000"/>
      <name val="Arial"/>
      <family val="2"/>
    </font>
    <font>
      <sz val="10"/>
      <color rgb="FFFF0000"/>
      <name val="Arial"/>
      <family val="2"/>
    </font>
    <font>
      <sz val="10"/>
      <color rgb="FFFF0000"/>
      <name val="Georgia"/>
      <family val="1"/>
    </font>
    <font>
      <sz val="11"/>
      <color theme="1"/>
      <name val="Arial"/>
      <family val="2"/>
    </font>
    <font>
      <b/>
      <sz val="11"/>
      <color theme="1"/>
      <name val="Arial"/>
      <family val="2"/>
    </font>
    <font>
      <sz val="9"/>
      <color theme="1"/>
      <name val="Arial"/>
      <family val="2"/>
    </font>
    <font>
      <sz val="11"/>
      <color rgb="FFFF0000"/>
      <name val="Arial"/>
      <family val="2"/>
    </font>
    <font>
      <b/>
      <sz val="11"/>
      <color rgb="FFFF0000"/>
      <name val="Arial"/>
      <family val="2"/>
    </font>
    <font>
      <sz val="8"/>
      <color theme="1"/>
      <name val="Arial"/>
      <family val="2"/>
    </font>
    <font>
      <b/>
      <sz val="9"/>
      <color theme="1"/>
      <name val="Arial"/>
      <family val="2"/>
    </font>
    <font>
      <b/>
      <sz val="8"/>
      <name val="Calibri"/>
      <family val="2"/>
    </font>
  </fonts>
  <fills count="45">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4" tint="0.7999799847602844"/>
        <bgColor indexed="64"/>
      </patternFill>
    </fill>
    <fill>
      <patternFill patternType="solid">
        <fgColor rgb="FF92D050"/>
        <bgColor indexed="64"/>
      </patternFill>
    </fill>
    <fill>
      <patternFill patternType="solid">
        <fgColor indexed="44"/>
        <bgColor indexed="64"/>
      </patternFill>
    </fill>
    <fill>
      <patternFill patternType="solid">
        <fgColor theme="3" tint="0.7999799847602844"/>
        <bgColor indexed="64"/>
      </patternFill>
    </fill>
    <fill>
      <patternFill patternType="solid">
        <fgColor indexed="55"/>
        <bgColor indexed="64"/>
      </patternFill>
    </fill>
    <fill>
      <patternFill patternType="solid">
        <fgColor rgb="FFFFFF00"/>
        <bgColor indexed="64"/>
      </patternFill>
    </fill>
    <fill>
      <patternFill patternType="solid">
        <fgColor rgb="FF99CCFF"/>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medium"/>
      <top style="thin"/>
      <bottom style="thin"/>
    </border>
    <border>
      <left/>
      <right/>
      <top/>
      <bottom style="medium"/>
    </border>
    <border>
      <left style="thin"/>
      <right style="medium"/>
      <top style="thin"/>
      <bottom style="medium"/>
    </border>
    <border>
      <left/>
      <right/>
      <top style="thin"/>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style="thin"/>
      <top/>
      <bottom style="thin"/>
    </border>
    <border>
      <left style="thin"/>
      <right style="thin"/>
      <top style="thin"/>
      <bottom style="medium"/>
    </border>
    <border>
      <left style="thin"/>
      <right/>
      <top/>
      <bottom style="thin"/>
    </border>
    <border>
      <left/>
      <right/>
      <top/>
      <bottom style="thin"/>
    </border>
    <border>
      <left style="thin"/>
      <right>
        <color indexed="63"/>
      </right>
      <top style="thin"/>
      <bottom style="thin"/>
    </border>
    <border>
      <left/>
      <right/>
      <top/>
      <bottom style="double"/>
    </border>
    <border>
      <left/>
      <right/>
      <top style="thin"/>
      <bottom style="double"/>
    </border>
    <border>
      <left/>
      <right/>
      <top style="thin"/>
      <bottom style="medium"/>
    </border>
    <border>
      <left style="thin"/>
      <right style="thin"/>
      <top style="thin"/>
      <bottom>
        <color indexed="63"/>
      </bottom>
    </border>
    <border>
      <left/>
      <right/>
      <top style="thin"/>
      <bottom/>
    </border>
    <border>
      <left>
        <color indexed="63"/>
      </left>
      <right>
        <color indexed="63"/>
      </right>
      <top style="medium"/>
      <bottom style="thin"/>
    </border>
    <border>
      <left>
        <color indexed="63"/>
      </left>
      <right style="thin"/>
      <top style="thin"/>
      <bottom style="thin"/>
    </border>
    <border>
      <left style="thin"/>
      <right/>
      <top style="thin"/>
      <bottom/>
    </border>
    <border>
      <left style="thin"/>
      <right/>
      <top/>
      <bottom/>
    </border>
  </borders>
  <cellStyleXfs count="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16" fillId="0" borderId="0">
      <alignment/>
      <protection/>
    </xf>
    <xf numFmtId="0" fontId="4" fillId="0" borderId="0">
      <alignment/>
      <protection/>
    </xf>
    <xf numFmtId="0" fontId="5" fillId="0" borderId="0">
      <alignment/>
      <protection/>
    </xf>
    <xf numFmtId="0" fontId="5" fillId="0" borderId="0">
      <alignment/>
      <protection/>
    </xf>
    <xf numFmtId="0" fontId="4" fillId="0" borderId="0">
      <alignment/>
      <protection/>
    </xf>
    <xf numFmtId="0" fontId="4" fillId="0" borderId="0">
      <alignment/>
      <protection/>
    </xf>
    <xf numFmtId="0" fontId="1" fillId="32" borderId="7" applyNumberFormat="0" applyFont="0" applyAlignment="0" applyProtection="0"/>
    <xf numFmtId="0" fontId="96"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664">
    <xf numFmtId="0" fontId="0" fillId="0" borderId="0" xfId="0" applyFont="1" applyAlignment="1">
      <alignment/>
    </xf>
    <xf numFmtId="0" fontId="2" fillId="0" borderId="0" xfId="0" applyFont="1" applyAlignment="1" applyProtection="1">
      <alignment vertical="center"/>
      <protection hidden="1"/>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1" fontId="7" fillId="0" borderId="13" xfId="0" applyNumberFormat="1" applyFont="1" applyBorder="1" applyAlignment="1">
      <alignment/>
    </xf>
    <xf numFmtId="0" fontId="8" fillId="0" borderId="0" xfId="0" applyFont="1" applyAlignment="1">
      <alignment/>
    </xf>
    <xf numFmtId="1" fontId="7" fillId="33" borderId="24" xfId="0" applyNumberFormat="1" applyFont="1" applyFill="1" applyBorder="1" applyAlignment="1">
      <alignment/>
    </xf>
    <xf numFmtId="171" fontId="7" fillId="33" borderId="17" xfId="0" applyNumberFormat="1" applyFont="1" applyFill="1" applyBorder="1" applyAlignment="1">
      <alignment/>
    </xf>
    <xf numFmtId="0" fontId="0" fillId="34" borderId="0" xfId="0" applyFill="1" applyAlignment="1">
      <alignment/>
    </xf>
    <xf numFmtId="0" fontId="100" fillId="0" borderId="0" xfId="0" applyFont="1" applyAlignment="1">
      <alignment/>
    </xf>
    <xf numFmtId="0" fontId="101" fillId="35" borderId="0" xfId="60" applyFont="1" applyFill="1" applyAlignment="1" applyProtection="1">
      <alignment vertical="center" wrapText="1"/>
      <protection hidden="1"/>
    </xf>
    <xf numFmtId="0" fontId="15" fillId="34" borderId="0" xfId="0" applyFont="1" applyFill="1" applyAlignment="1">
      <alignment/>
    </xf>
    <xf numFmtId="0" fontId="10" fillId="36" borderId="25" xfId="0" applyFont="1" applyFill="1" applyBorder="1" applyAlignment="1" applyProtection="1">
      <alignment/>
      <protection hidden="1" locked="0"/>
    </xf>
    <xf numFmtId="0" fontId="10" fillId="36" borderId="26" xfId="0" applyFont="1" applyFill="1" applyBorder="1" applyAlignment="1" applyProtection="1">
      <alignment/>
      <protection hidden="1" locked="0"/>
    </xf>
    <xf numFmtId="0" fontId="15" fillId="36" borderId="0" xfId="0" applyFont="1" applyFill="1" applyAlignment="1" applyProtection="1">
      <alignment/>
      <protection hidden="1" locked="0"/>
    </xf>
    <xf numFmtId="0" fontId="18" fillId="36" borderId="0" xfId="55" applyFont="1" applyFill="1" applyAlignment="1" applyProtection="1" quotePrefix="1">
      <alignment/>
      <protection hidden="1" locked="0"/>
    </xf>
    <xf numFmtId="0" fontId="12" fillId="36" borderId="0" xfId="0" applyFont="1" applyFill="1" applyAlignment="1" applyProtection="1">
      <alignment/>
      <protection hidden="1" locked="0"/>
    </xf>
    <xf numFmtId="0" fontId="102" fillId="8" borderId="0" xfId="0" applyFont="1" applyFill="1" applyAlignment="1" applyProtection="1">
      <alignment/>
      <protection hidden="1" locked="0"/>
    </xf>
    <xf numFmtId="183" fontId="10" fillId="0" borderId="14" xfId="0" applyNumberFormat="1" applyFont="1" applyBorder="1" applyAlignment="1" applyProtection="1">
      <alignment horizontal="center" vertical="center" wrapText="1"/>
      <protection hidden="1" locked="0"/>
    </xf>
    <xf numFmtId="0" fontId="103" fillId="8" borderId="27" xfId="0" applyFont="1" applyFill="1" applyBorder="1" applyAlignment="1" applyProtection="1">
      <alignment horizontal="justify"/>
      <protection hidden="1" locked="0"/>
    </xf>
    <xf numFmtId="0" fontId="10" fillId="0" borderId="27" xfId="0" applyFont="1" applyBorder="1" applyAlignment="1" applyProtection="1">
      <alignment horizontal="left"/>
      <protection hidden="1" locked="0"/>
    </xf>
    <xf numFmtId="166" fontId="10" fillId="0" borderId="14" xfId="0" applyNumberFormat="1" applyFont="1" applyBorder="1" applyAlignment="1" applyProtection="1">
      <alignment/>
      <protection hidden="1" locked="0"/>
    </xf>
    <xf numFmtId="0" fontId="15" fillId="0" borderId="27" xfId="0" applyFont="1" applyBorder="1" applyAlignment="1" applyProtection="1">
      <alignment horizontal="justify"/>
      <protection hidden="1" locked="0"/>
    </xf>
    <xf numFmtId="166" fontId="15" fillId="0" borderId="14" xfId="0" applyNumberFormat="1" applyFont="1" applyBorder="1" applyAlignment="1" applyProtection="1">
      <alignment/>
      <protection hidden="1" locked="0"/>
    </xf>
    <xf numFmtId="0" fontId="10" fillId="8" borderId="27" xfId="0" applyFont="1" applyFill="1" applyBorder="1" applyAlignment="1" applyProtection="1">
      <alignment horizontal="left"/>
      <protection hidden="1" locked="0"/>
    </xf>
    <xf numFmtId="166" fontId="10" fillId="8" borderId="14" xfId="0" applyNumberFormat="1" applyFont="1" applyFill="1" applyBorder="1" applyAlignment="1" applyProtection="1">
      <alignment/>
      <protection hidden="1" locked="0"/>
    </xf>
    <xf numFmtId="0" fontId="10" fillId="8" borderId="25" xfId="0" applyFont="1" applyFill="1" applyBorder="1" applyAlignment="1" applyProtection="1">
      <alignment/>
      <protection hidden="1" locked="0"/>
    </xf>
    <xf numFmtId="0" fontId="11" fillId="35" borderId="23" xfId="0" applyFont="1" applyFill="1" applyBorder="1" applyAlignment="1" applyProtection="1">
      <alignment vertical="center" wrapText="1"/>
      <protection hidden="1" locked="0"/>
    </xf>
    <xf numFmtId="0" fontId="102" fillId="36" borderId="0" xfId="0" applyFont="1" applyFill="1" applyAlignment="1" applyProtection="1">
      <alignment/>
      <protection hidden="1" locked="0"/>
    </xf>
    <xf numFmtId="15" fontId="11" fillId="35" borderId="14" xfId="0" applyNumberFormat="1" applyFont="1" applyFill="1" applyBorder="1" applyAlignment="1" applyProtection="1">
      <alignment vertical="center"/>
      <protection hidden="1" locked="0"/>
    </xf>
    <xf numFmtId="0" fontId="104" fillId="0" borderId="14" xfId="0" applyFont="1" applyBorder="1" applyAlignment="1" applyProtection="1">
      <alignment/>
      <protection hidden="1" locked="0"/>
    </xf>
    <xf numFmtId="0" fontId="105" fillId="0" borderId="14" xfId="0" applyFont="1" applyBorder="1" applyAlignment="1" applyProtection="1">
      <alignment/>
      <protection hidden="1" locked="0"/>
    </xf>
    <xf numFmtId="0" fontId="105" fillId="0" borderId="14" xfId="0" applyFont="1" applyBorder="1" applyAlignment="1" applyProtection="1">
      <alignment horizontal="justify"/>
      <protection hidden="1" locked="0"/>
    </xf>
    <xf numFmtId="0" fontId="10" fillId="8" borderId="14" xfId="0" applyFont="1" applyFill="1" applyBorder="1" applyAlignment="1" applyProtection="1">
      <alignment horizontal="left"/>
      <protection hidden="1" locked="0"/>
    </xf>
    <xf numFmtId="0" fontId="19" fillId="36" borderId="0" xfId="0" applyFont="1" applyFill="1" applyAlignment="1" applyProtection="1">
      <alignment/>
      <protection hidden="1" locked="0"/>
    </xf>
    <xf numFmtId="0" fontId="13" fillId="37" borderId="0" xfId="0" applyFont="1" applyFill="1" applyAlignment="1" applyProtection="1">
      <alignment/>
      <protection hidden="1" locked="0"/>
    </xf>
    <xf numFmtId="0" fontId="20" fillId="36" borderId="0" xfId="0" applyFont="1" applyFill="1" applyAlignment="1" applyProtection="1">
      <alignment horizontal="center" wrapText="1"/>
      <protection hidden="1" locked="0"/>
    </xf>
    <xf numFmtId="0" fontId="14" fillId="37" borderId="0" xfId="0" applyFont="1" applyFill="1" applyAlignment="1" applyProtection="1">
      <alignment horizontal="center" wrapText="1"/>
      <protection hidden="1" locked="0"/>
    </xf>
    <xf numFmtId="0" fontId="103" fillId="8" borderId="14" xfId="0" applyFont="1" applyFill="1" applyBorder="1" applyAlignment="1" applyProtection="1">
      <alignment/>
      <protection hidden="1" locked="0"/>
    </xf>
    <xf numFmtId="0" fontId="19" fillId="36" borderId="0" xfId="0" applyFont="1" applyFill="1" applyAlignment="1" applyProtection="1">
      <alignment horizontal="center"/>
      <protection hidden="1" locked="0"/>
    </xf>
    <xf numFmtId="1" fontId="14" fillId="37" borderId="26" xfId="0" applyNumberFormat="1" applyFont="1" applyFill="1" applyBorder="1" applyAlignment="1" applyProtection="1">
      <alignment/>
      <protection hidden="1" locked="0"/>
    </xf>
    <xf numFmtId="0" fontId="14" fillId="37" borderId="26" xfId="0" applyFont="1" applyFill="1" applyBorder="1" applyAlignment="1" applyProtection="1">
      <alignment/>
      <protection hidden="1" locked="0"/>
    </xf>
    <xf numFmtId="1" fontId="14" fillId="37" borderId="0" xfId="0" applyNumberFormat="1" applyFont="1" applyFill="1" applyAlignment="1" applyProtection="1">
      <alignment/>
      <protection hidden="1"/>
    </xf>
    <xf numFmtId="0" fontId="14" fillId="37" borderId="0" xfId="0" applyFont="1" applyFill="1" applyAlignment="1" applyProtection="1">
      <alignment/>
      <protection hidden="1"/>
    </xf>
    <xf numFmtId="1" fontId="14" fillId="37" borderId="26" xfId="0" applyNumberFormat="1" applyFont="1" applyFill="1" applyBorder="1" applyAlignment="1" applyProtection="1">
      <alignment/>
      <protection hidden="1"/>
    </xf>
    <xf numFmtId="0" fontId="14" fillId="37" borderId="26" xfId="0" applyFont="1" applyFill="1" applyBorder="1" applyAlignment="1" applyProtection="1">
      <alignment/>
      <protection hidden="1"/>
    </xf>
    <xf numFmtId="166" fontId="12" fillId="0" borderId="14" xfId="0" applyNumberFormat="1" applyFont="1" applyBorder="1" applyAlignment="1" applyProtection="1">
      <alignment/>
      <protection hidden="1" locked="0"/>
    </xf>
    <xf numFmtId="0" fontId="14" fillId="37" borderId="0" xfId="0" applyFont="1" applyFill="1" applyAlignment="1" applyProtection="1">
      <alignment/>
      <protection hidden="1"/>
    </xf>
    <xf numFmtId="0" fontId="14" fillId="37" borderId="18" xfId="0" applyFont="1" applyFill="1" applyBorder="1" applyAlignment="1" applyProtection="1">
      <alignment/>
      <protection hidden="1"/>
    </xf>
    <xf numFmtId="1" fontId="14" fillId="37" borderId="18" xfId="0" applyNumberFormat="1" applyFont="1" applyFill="1" applyBorder="1" applyAlignment="1" applyProtection="1">
      <alignment/>
      <protection hidden="1"/>
    </xf>
    <xf numFmtId="0" fontId="10" fillId="36" borderId="0" xfId="0" applyFont="1" applyFill="1" applyAlignment="1" applyProtection="1">
      <alignment/>
      <protection hidden="1" locked="0"/>
    </xf>
    <xf numFmtId="0" fontId="14" fillId="36" borderId="0" xfId="0" applyFont="1" applyFill="1" applyAlignment="1" applyProtection="1">
      <alignment/>
      <protection hidden="1" locked="0"/>
    </xf>
    <xf numFmtId="10" fontId="14" fillId="37" borderId="0" xfId="69" applyNumberFormat="1" applyFont="1" applyFill="1" applyAlignment="1" applyProtection="1">
      <alignment horizontal="center"/>
      <protection hidden="1" locked="0"/>
    </xf>
    <xf numFmtId="1" fontId="13" fillId="37" borderId="26" xfId="0" applyNumberFormat="1" applyFont="1" applyFill="1" applyBorder="1" applyAlignment="1" applyProtection="1">
      <alignment/>
      <protection hidden="1"/>
    </xf>
    <xf numFmtId="184" fontId="14" fillId="37" borderId="0" xfId="0" applyNumberFormat="1" applyFont="1" applyFill="1" applyAlignment="1" applyProtection="1">
      <alignment/>
      <protection hidden="1"/>
    </xf>
    <xf numFmtId="0" fontId="14" fillId="37" borderId="0" xfId="0" applyFont="1" applyFill="1" applyAlignment="1" applyProtection="1">
      <alignment/>
      <protection hidden="1" locked="0"/>
    </xf>
    <xf numFmtId="0" fontId="13" fillId="37" borderId="26" xfId="0" applyFont="1" applyFill="1" applyBorder="1" applyAlignment="1" applyProtection="1">
      <alignment horizontal="right"/>
      <protection hidden="1" locked="0"/>
    </xf>
    <xf numFmtId="0" fontId="13" fillId="37" borderId="18" xfId="0" applyFont="1" applyFill="1" applyBorder="1" applyAlignment="1" applyProtection="1">
      <alignment horizontal="right"/>
      <protection hidden="1" locked="0"/>
    </xf>
    <xf numFmtId="1" fontId="13" fillId="37" borderId="18" xfId="0" applyNumberFormat="1" applyFont="1" applyFill="1" applyBorder="1" applyAlignment="1" applyProtection="1">
      <alignment/>
      <protection hidden="1"/>
    </xf>
    <xf numFmtId="183" fontId="11" fillId="0" borderId="14" xfId="0" applyNumberFormat="1" applyFont="1" applyBorder="1" applyAlignment="1" applyProtection="1">
      <alignment horizontal="left" vertical="center" wrapText="1"/>
      <protection hidden="1" locked="0"/>
    </xf>
    <xf numFmtId="183" fontId="11" fillId="0" borderId="14" xfId="0" applyNumberFormat="1" applyFont="1" applyBorder="1" applyAlignment="1" applyProtection="1">
      <alignment horizontal="center" vertical="center" wrapText="1"/>
      <protection hidden="1" locked="0"/>
    </xf>
    <xf numFmtId="15" fontId="11" fillId="0" borderId="14" xfId="0" applyNumberFormat="1" applyFont="1" applyBorder="1" applyAlignment="1" applyProtection="1">
      <alignment horizontal="center" vertical="center" wrapText="1"/>
      <protection hidden="1" locked="0"/>
    </xf>
    <xf numFmtId="0" fontId="10" fillId="0" borderId="27" xfId="0" applyFont="1" applyBorder="1" applyAlignment="1" applyProtection="1">
      <alignment horizontal="center"/>
      <protection hidden="1" locked="0"/>
    </xf>
    <xf numFmtId="183" fontId="11" fillId="0" borderId="14" xfId="0" applyNumberFormat="1" applyFont="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0" fillId="0" borderId="14" xfId="59" applyFont="1" applyBorder="1" applyAlignment="1" applyProtection="1">
      <alignment vertical="center" wrapText="1"/>
      <protection hidden="1" locked="0"/>
    </xf>
    <xf numFmtId="170" fontId="10" fillId="0" borderId="14" xfId="59" applyNumberFormat="1" applyFont="1" applyBorder="1" applyProtection="1">
      <alignment/>
      <protection hidden="1" locked="0"/>
    </xf>
    <xf numFmtId="0" fontId="24" fillId="0" borderId="14" xfId="59" applyFont="1" applyBorder="1" applyAlignment="1" applyProtection="1">
      <alignment horizontal="left" vertical="center" wrapText="1"/>
      <protection hidden="1" locked="0"/>
    </xf>
    <xf numFmtId="170" fontId="15" fillId="0" borderId="14" xfId="59" applyNumberFormat="1" applyFont="1" applyBorder="1" applyProtection="1">
      <alignment/>
      <protection hidden="1" locked="0"/>
    </xf>
    <xf numFmtId="0" fontId="25" fillId="36" borderId="0" xfId="0" applyFont="1" applyFill="1" applyAlignment="1" applyProtection="1">
      <alignment/>
      <protection hidden="1" locked="0"/>
    </xf>
    <xf numFmtId="166" fontId="10" fillId="0" borderId="14" xfId="63" applyNumberFormat="1" applyFont="1" applyBorder="1" applyAlignment="1" applyProtection="1">
      <alignment vertical="center"/>
      <protection hidden="1" locked="0"/>
    </xf>
    <xf numFmtId="0" fontId="10" fillId="0" borderId="14" xfId="59" applyFont="1" applyBorder="1" applyAlignment="1" applyProtection="1">
      <alignment horizontal="left" vertical="center" wrapText="1"/>
      <protection hidden="1" locked="0"/>
    </xf>
    <xf numFmtId="0" fontId="15" fillId="0" borderId="14" xfId="59" applyFont="1" applyBorder="1" applyAlignment="1" applyProtection="1">
      <alignment horizontal="left" vertical="center" wrapText="1"/>
      <protection hidden="1" locked="0"/>
    </xf>
    <xf numFmtId="0" fontId="10" fillId="14" borderId="14" xfId="0" applyFont="1" applyFill="1" applyBorder="1" applyAlignment="1" applyProtection="1">
      <alignment horizontal="left" wrapText="1"/>
      <protection hidden="1" locked="0"/>
    </xf>
    <xf numFmtId="0" fontId="10" fillId="14" borderId="14" xfId="0" applyFont="1" applyFill="1" applyBorder="1" applyAlignment="1" applyProtection="1">
      <alignment horizontal="center"/>
      <protection hidden="1" locked="0"/>
    </xf>
    <xf numFmtId="166" fontId="15" fillId="36" borderId="0" xfId="0" applyNumberFormat="1" applyFont="1" applyFill="1" applyAlignment="1" applyProtection="1">
      <alignment/>
      <protection hidden="1" locked="0"/>
    </xf>
    <xf numFmtId="0" fontId="0" fillId="0" borderId="0" xfId="0" applyAlignment="1">
      <alignment/>
    </xf>
    <xf numFmtId="0" fontId="101" fillId="0" borderId="0" xfId="60" applyFont="1" applyAlignment="1" applyProtection="1">
      <alignment vertical="center" wrapText="1"/>
      <protection hidden="1"/>
    </xf>
    <xf numFmtId="0" fontId="0" fillId="34" borderId="0" xfId="0" applyFill="1" applyAlignment="1">
      <alignment/>
    </xf>
    <xf numFmtId="0" fontId="98" fillId="0" borderId="0" xfId="0" applyFont="1" applyAlignment="1">
      <alignment/>
    </xf>
    <xf numFmtId="166" fontId="0" fillId="0" borderId="0" xfId="0" applyNumberFormat="1" applyAlignment="1">
      <alignment/>
    </xf>
    <xf numFmtId="0" fontId="106" fillId="0" borderId="0" xfId="0" applyFont="1" applyAlignment="1">
      <alignment/>
    </xf>
    <xf numFmtId="0" fontId="0" fillId="38" borderId="0" xfId="0" applyFill="1" applyAlignment="1">
      <alignment/>
    </xf>
    <xf numFmtId="166" fontId="0" fillId="38" borderId="0" xfId="0" applyNumberFormat="1" applyFill="1" applyAlignment="1">
      <alignment/>
    </xf>
    <xf numFmtId="0" fontId="71" fillId="34" borderId="0" xfId="0" applyFont="1" applyFill="1" applyAlignment="1">
      <alignment/>
    </xf>
    <xf numFmtId="0" fontId="0" fillId="34" borderId="0" xfId="0" applyFill="1" applyAlignment="1">
      <alignment/>
    </xf>
    <xf numFmtId="0" fontId="71" fillId="0" borderId="0" xfId="0" applyFont="1" applyAlignment="1">
      <alignment/>
    </xf>
    <xf numFmtId="0" fontId="72" fillId="0" borderId="0" xfId="0" applyFont="1" applyAlignment="1">
      <alignment/>
    </xf>
    <xf numFmtId="170" fontId="71" fillId="0" borderId="0" xfId="0" applyNumberFormat="1" applyFont="1" applyAlignment="1">
      <alignment/>
    </xf>
    <xf numFmtId="0" fontId="71" fillId="38" borderId="0" xfId="0" applyFont="1" applyFill="1" applyAlignment="1">
      <alignment/>
    </xf>
    <xf numFmtId="170" fontId="71" fillId="38" borderId="0" xfId="0" applyNumberFormat="1" applyFont="1" applyFill="1" applyAlignment="1">
      <alignment/>
    </xf>
    <xf numFmtId="0" fontId="73" fillId="0" borderId="0" xfId="0" applyFont="1" applyAlignment="1">
      <alignment/>
    </xf>
    <xf numFmtId="166" fontId="71" fillId="0" borderId="0" xfId="0" applyNumberFormat="1" applyFont="1" applyAlignment="1">
      <alignment/>
    </xf>
    <xf numFmtId="166" fontId="71" fillId="38" borderId="0" xfId="0" applyNumberFormat="1" applyFont="1" applyFill="1" applyAlignment="1">
      <alignment/>
    </xf>
    <xf numFmtId="166" fontId="72" fillId="0" borderId="0" xfId="0" applyNumberFormat="1" applyFont="1" applyAlignment="1">
      <alignment/>
    </xf>
    <xf numFmtId="0" fontId="10" fillId="0" borderId="0" xfId="0" applyFont="1" applyAlignment="1" applyProtection="1">
      <alignment vertical="center"/>
      <protection hidden="1"/>
    </xf>
    <xf numFmtId="0" fontId="71" fillId="0" borderId="0" xfId="0" applyFont="1" applyAlignment="1">
      <alignment/>
    </xf>
    <xf numFmtId="0" fontId="0" fillId="34" borderId="0" xfId="0" applyFill="1" applyAlignment="1">
      <alignment/>
    </xf>
    <xf numFmtId="0" fontId="0" fillId="0" borderId="0" xfId="0" applyAlignment="1">
      <alignment/>
    </xf>
    <xf numFmtId="10" fontId="14" fillId="37" borderId="0" xfId="67" applyNumberFormat="1" applyFont="1" applyFill="1" applyAlignment="1" applyProtection="1">
      <alignment horizontal="center"/>
      <protection hidden="1" locked="0"/>
    </xf>
    <xf numFmtId="0" fontId="0" fillId="0" borderId="0" xfId="0" applyAlignment="1">
      <alignment/>
    </xf>
    <xf numFmtId="0" fontId="99" fillId="0" borderId="0" xfId="0" applyFont="1" applyAlignment="1">
      <alignment/>
    </xf>
    <xf numFmtId="170" fontId="71" fillId="34" borderId="0" xfId="0" applyNumberFormat="1" applyFont="1" applyFill="1" applyAlignment="1">
      <alignment/>
    </xf>
    <xf numFmtId="0" fontId="107" fillId="36" borderId="25" xfId="0" applyFont="1" applyFill="1" applyBorder="1" applyAlignment="1" applyProtection="1">
      <alignment/>
      <protection hidden="1" locked="0"/>
    </xf>
    <xf numFmtId="0" fontId="108" fillId="35" borderId="23" xfId="0" applyFont="1" applyFill="1" applyBorder="1" applyAlignment="1" applyProtection="1">
      <alignment vertical="center" wrapText="1"/>
      <protection hidden="1" locked="0"/>
    </xf>
    <xf numFmtId="183" fontId="108" fillId="35" borderId="14" xfId="0" applyNumberFormat="1" applyFont="1" applyFill="1" applyBorder="1" applyAlignment="1" applyProtection="1">
      <alignment vertical="center"/>
      <protection hidden="1" locked="0"/>
    </xf>
    <xf numFmtId="0" fontId="108" fillId="35" borderId="14" xfId="0" applyFont="1" applyFill="1" applyBorder="1" applyAlignment="1" applyProtection="1">
      <alignment vertical="center"/>
      <protection hidden="1" locked="0"/>
    </xf>
    <xf numFmtId="0" fontId="109" fillId="0" borderId="14" xfId="0" applyFont="1" applyBorder="1" applyAlignment="1" applyProtection="1">
      <alignment/>
      <protection hidden="1" locked="0"/>
    </xf>
    <xf numFmtId="166" fontId="107" fillId="0" borderId="14" xfId="0" applyNumberFormat="1" applyFont="1" applyBorder="1" applyAlignment="1" applyProtection="1">
      <alignment/>
      <protection hidden="1" locked="0"/>
    </xf>
    <xf numFmtId="0" fontId="110" fillId="0" borderId="14" xfId="0" applyFont="1" applyBorder="1" applyAlignment="1" applyProtection="1">
      <alignment/>
      <protection hidden="1" locked="0"/>
    </xf>
    <xf numFmtId="166" fontId="102" fillId="0" borderId="14" xfId="0" applyNumberFormat="1" applyFont="1" applyBorder="1" applyAlignment="1" applyProtection="1">
      <alignment/>
      <protection hidden="1" locked="0"/>
    </xf>
    <xf numFmtId="0" fontId="110" fillId="0" borderId="14" xfId="0" applyFont="1" applyBorder="1" applyAlignment="1" applyProtection="1">
      <alignment horizontal="justify"/>
      <protection hidden="1" locked="0"/>
    </xf>
    <xf numFmtId="0" fontId="107" fillId="8" borderId="14" xfId="0" applyFont="1" applyFill="1" applyBorder="1" applyAlignment="1" applyProtection="1">
      <alignment horizontal="left"/>
      <protection hidden="1" locked="0"/>
    </xf>
    <xf numFmtId="166" fontId="107" fillId="8" borderId="14" xfId="0" applyNumberFormat="1" applyFont="1" applyFill="1" applyBorder="1" applyAlignment="1" applyProtection="1">
      <alignment/>
      <protection hidden="1" locked="0"/>
    </xf>
    <xf numFmtId="183" fontId="107" fillId="0" borderId="14" xfId="0" applyNumberFormat="1" applyFont="1" applyBorder="1" applyAlignment="1" applyProtection="1">
      <alignment horizontal="center" vertical="center" wrapText="1"/>
      <protection hidden="1" locked="0"/>
    </xf>
    <xf numFmtId="0" fontId="107" fillId="0" borderId="27" xfId="0" applyFont="1" applyBorder="1" applyAlignment="1" applyProtection="1">
      <alignment horizontal="left"/>
      <protection hidden="1" locked="0"/>
    </xf>
    <xf numFmtId="0" fontId="102" fillId="0" borderId="27" xfId="0" applyFont="1" applyBorder="1" applyAlignment="1" applyProtection="1">
      <alignment horizontal="justify"/>
      <protection hidden="1" locked="0"/>
    </xf>
    <xf numFmtId="0" fontId="107" fillId="8" borderId="27" xfId="0" applyFont="1" applyFill="1" applyBorder="1" applyAlignment="1" applyProtection="1">
      <alignment horizontal="left"/>
      <protection hidden="1" locked="0"/>
    </xf>
    <xf numFmtId="0" fontId="107" fillId="36" borderId="0" xfId="0" applyFont="1" applyFill="1" applyAlignment="1" applyProtection="1">
      <alignment/>
      <protection hidden="1" locked="0"/>
    </xf>
    <xf numFmtId="0" fontId="111" fillId="36" borderId="0" xfId="0" applyFont="1" applyFill="1" applyAlignment="1" applyProtection="1">
      <alignment/>
      <protection hidden="1" locked="0"/>
    </xf>
    <xf numFmtId="183" fontId="108" fillId="0" borderId="14" xfId="0" applyNumberFormat="1" applyFont="1" applyBorder="1" applyAlignment="1" applyProtection="1">
      <alignment horizontal="left" vertical="center" wrapText="1"/>
      <protection hidden="1" locked="0"/>
    </xf>
    <xf numFmtId="183" fontId="108" fillId="0" borderId="14" xfId="0" applyNumberFormat="1" applyFont="1" applyBorder="1" applyAlignment="1" applyProtection="1">
      <alignment horizontal="center" vertical="center" wrapText="1"/>
      <protection hidden="1" locked="0"/>
    </xf>
    <xf numFmtId="184" fontId="111" fillId="0" borderId="14" xfId="43" applyNumberFormat="1" applyFont="1" applyBorder="1" applyAlignment="1" applyProtection="1">
      <alignment/>
      <protection hidden="1" locked="0"/>
    </xf>
    <xf numFmtId="182" fontId="111" fillId="0" borderId="14" xfId="43" applyNumberFormat="1" applyFont="1" applyBorder="1" applyAlignment="1" applyProtection="1">
      <alignment/>
      <protection hidden="1" locked="0"/>
    </xf>
    <xf numFmtId="166" fontId="111" fillId="0" borderId="14" xfId="0" applyNumberFormat="1" applyFont="1" applyBorder="1" applyAlignment="1" applyProtection="1">
      <alignment/>
      <protection hidden="1" locked="0"/>
    </xf>
    <xf numFmtId="183" fontId="13" fillId="0" borderId="14" xfId="0" applyNumberFormat="1" applyFont="1" applyBorder="1" applyAlignment="1" applyProtection="1">
      <alignment horizontal="center" vertical="center" wrapText="1"/>
      <protection hidden="1" locked="0"/>
    </xf>
    <xf numFmtId="0" fontId="13" fillId="0" borderId="27" xfId="0" applyFont="1" applyBorder="1" applyAlignment="1" applyProtection="1">
      <alignment horizontal="left"/>
      <protection hidden="1" locked="0"/>
    </xf>
    <xf numFmtId="166" fontId="13" fillId="0" borderId="14" xfId="0" applyNumberFormat="1" applyFont="1" applyBorder="1" applyAlignment="1" applyProtection="1">
      <alignment/>
      <protection hidden="1" locked="0"/>
    </xf>
    <xf numFmtId="0" fontId="14" fillId="0" borderId="27" xfId="0" applyFont="1" applyBorder="1" applyAlignment="1" applyProtection="1">
      <alignment horizontal="justify"/>
      <protection hidden="1" locked="0"/>
    </xf>
    <xf numFmtId="0" fontId="12" fillId="35" borderId="14" xfId="59" applyFont="1" applyFill="1" applyBorder="1" applyAlignment="1" applyProtection="1">
      <alignment wrapText="1"/>
      <protection hidden="1" locked="0"/>
    </xf>
    <xf numFmtId="166" fontId="14" fillId="0" borderId="14" xfId="0" applyNumberFormat="1" applyFont="1" applyBorder="1" applyAlignment="1" applyProtection="1">
      <alignment/>
      <protection hidden="1" locked="0"/>
    </xf>
    <xf numFmtId="0" fontId="13" fillId="8" borderId="27" xfId="0" applyFont="1" applyFill="1" applyBorder="1" applyAlignment="1" applyProtection="1">
      <alignment horizontal="left"/>
      <protection hidden="1" locked="0"/>
    </xf>
    <xf numFmtId="166" fontId="13" fillId="8" borderId="14" xfId="0" applyNumberFormat="1" applyFont="1" applyFill="1" applyBorder="1" applyAlignment="1" applyProtection="1">
      <alignment/>
      <protection hidden="1" locked="0"/>
    </xf>
    <xf numFmtId="166" fontId="14" fillId="34" borderId="14" xfId="0" applyNumberFormat="1" applyFont="1" applyFill="1" applyBorder="1" applyAlignment="1" applyProtection="1">
      <alignment/>
      <protection hidden="1" locked="0"/>
    </xf>
    <xf numFmtId="0" fontId="13" fillId="8" borderId="25" xfId="0" applyFont="1" applyFill="1" applyBorder="1" applyAlignment="1" applyProtection="1">
      <alignment/>
      <protection hidden="1" locked="0"/>
    </xf>
    <xf numFmtId="165" fontId="12" fillId="0" borderId="14" xfId="43" applyFont="1" applyBorder="1" applyAlignment="1" applyProtection="1">
      <alignment wrapText="1"/>
      <protection hidden="1" locked="0"/>
    </xf>
    <xf numFmtId="0" fontId="12" fillId="0" borderId="14" xfId="59" applyFont="1" applyBorder="1" applyAlignment="1" applyProtection="1">
      <alignment wrapText="1"/>
      <protection hidden="1" locked="0"/>
    </xf>
    <xf numFmtId="184" fontId="12" fillId="0" borderId="14" xfId="43" applyNumberFormat="1" applyFont="1" applyBorder="1" applyAlignment="1" applyProtection="1">
      <alignment wrapText="1"/>
      <protection hidden="1" locked="0"/>
    </xf>
    <xf numFmtId="0" fontId="0" fillId="34" borderId="0" xfId="0" applyFill="1" applyAlignment="1">
      <alignment/>
    </xf>
    <xf numFmtId="0" fontId="71" fillId="34" borderId="0" xfId="0" applyFont="1" applyFill="1" applyAlignment="1">
      <alignment/>
    </xf>
    <xf numFmtId="0" fontId="112" fillId="34" borderId="0" xfId="0" applyFont="1" applyFill="1" applyAlignment="1">
      <alignment wrapText="1"/>
    </xf>
    <xf numFmtId="0" fontId="113" fillId="34" borderId="28" xfId="0" applyFont="1" applyFill="1" applyBorder="1" applyAlignment="1">
      <alignment wrapText="1"/>
    </xf>
    <xf numFmtId="0" fontId="113" fillId="34" borderId="28" xfId="0" applyFont="1" applyFill="1" applyBorder="1" applyAlignment="1">
      <alignment/>
    </xf>
    <xf numFmtId="0" fontId="29" fillId="34" borderId="26" xfId="0" applyFont="1" applyFill="1" applyBorder="1" applyAlignment="1">
      <alignment horizontal="center"/>
    </xf>
    <xf numFmtId="0" fontId="113" fillId="0" borderId="28" xfId="0" applyFont="1" applyBorder="1" applyAlignment="1">
      <alignment wrapText="1"/>
    </xf>
    <xf numFmtId="0" fontId="112" fillId="34" borderId="26" xfId="0" applyFont="1" applyFill="1" applyBorder="1" applyAlignment="1">
      <alignment/>
    </xf>
    <xf numFmtId="0" fontId="29" fillId="34" borderId="0" xfId="0" applyFont="1" applyFill="1" applyAlignment="1">
      <alignment horizontal="center"/>
    </xf>
    <xf numFmtId="0" fontId="112" fillId="0" borderId="0" xfId="0" applyFont="1" applyAlignment="1">
      <alignment/>
    </xf>
    <xf numFmtId="0" fontId="113" fillId="0" borderId="28" xfId="0" applyFont="1" applyBorder="1" applyAlignment="1">
      <alignment/>
    </xf>
    <xf numFmtId="0" fontId="112" fillId="0" borderId="0" xfId="0" applyFont="1" applyAlignment="1">
      <alignment/>
    </xf>
    <xf numFmtId="0" fontId="112" fillId="0" borderId="0" xfId="0" applyFont="1" applyAlignment="1">
      <alignment horizontal="center"/>
    </xf>
    <xf numFmtId="0" fontId="112" fillId="34" borderId="0" xfId="0" applyFont="1" applyFill="1" applyAlignment="1">
      <alignment/>
    </xf>
    <xf numFmtId="0" fontId="29" fillId="34" borderId="0" xfId="0" applyFont="1" applyFill="1" applyAlignment="1">
      <alignment/>
    </xf>
    <xf numFmtId="0" fontId="26" fillId="34" borderId="0" xfId="0" applyFont="1" applyFill="1" applyAlignment="1">
      <alignment/>
    </xf>
    <xf numFmtId="0" fontId="26" fillId="0" borderId="0" xfId="0" applyFont="1" applyAlignment="1">
      <alignment/>
    </xf>
    <xf numFmtId="0" fontId="29" fillId="34" borderId="26" xfId="0" applyFont="1" applyFill="1" applyBorder="1" applyAlignment="1">
      <alignment/>
    </xf>
    <xf numFmtId="0" fontId="29" fillId="34" borderId="26" xfId="0" applyFont="1" applyFill="1" applyBorder="1" applyAlignment="1">
      <alignment wrapText="1"/>
    </xf>
    <xf numFmtId="0" fontId="29" fillId="0" borderId="0" xfId="0" applyFont="1" applyAlignment="1">
      <alignment horizontal="center"/>
    </xf>
    <xf numFmtId="0" fontId="26" fillId="34" borderId="0" xfId="0" applyFont="1" applyFill="1" applyAlignment="1" applyProtection="1">
      <alignment horizontal="center" vertical="center"/>
      <protection hidden="1"/>
    </xf>
    <xf numFmtId="0" fontId="26" fillId="34" borderId="26" xfId="0" applyFont="1" applyFill="1" applyBorder="1" applyAlignment="1">
      <alignment/>
    </xf>
    <xf numFmtId="0" fontId="29" fillId="0" borderId="0" xfId="0" applyFont="1" applyAlignment="1">
      <alignment/>
    </xf>
    <xf numFmtId="0" fontId="29" fillId="34" borderId="0" xfId="0" applyFont="1" applyFill="1" applyAlignment="1">
      <alignment/>
    </xf>
    <xf numFmtId="1" fontId="27" fillId="34" borderId="0" xfId="62" applyNumberFormat="1" applyFont="1" applyFill="1" applyAlignment="1" applyProtection="1">
      <alignment horizontal="center" vertical="center" wrapText="1"/>
      <protection hidden="1" locked="0"/>
    </xf>
    <xf numFmtId="0" fontId="26" fillId="34" borderId="0" xfId="0" applyFont="1" applyFill="1" applyAlignment="1">
      <alignment wrapText="1"/>
    </xf>
    <xf numFmtId="0" fontId="29" fillId="34" borderId="0" xfId="0" applyFont="1" applyFill="1" applyAlignment="1">
      <alignment wrapText="1"/>
    </xf>
    <xf numFmtId="0" fontId="26" fillId="39" borderId="29" xfId="61" applyFont="1" applyFill="1" applyBorder="1" applyAlignment="1" applyProtection="1">
      <alignment horizontal="left" wrapText="1"/>
      <protection hidden="1"/>
    </xf>
    <xf numFmtId="0" fontId="29" fillId="34" borderId="0" xfId="0" applyFont="1" applyFill="1" applyAlignment="1">
      <alignment horizontal="left" vertical="top" wrapText="1"/>
    </xf>
    <xf numFmtId="0" fontId="29" fillId="34" borderId="0" xfId="0" applyFont="1" applyFill="1" applyAlignment="1">
      <alignment vertical="center" wrapText="1"/>
    </xf>
    <xf numFmtId="0" fontId="29" fillId="34" borderId="0" xfId="0" applyFont="1" applyFill="1" applyAlignment="1">
      <alignment vertical="center"/>
    </xf>
    <xf numFmtId="0" fontId="29" fillId="38" borderId="0" xfId="0" applyFont="1" applyFill="1" applyAlignment="1">
      <alignment wrapText="1"/>
    </xf>
    <xf numFmtId="0" fontId="26" fillId="39" borderId="29" xfId="61" applyFont="1" applyFill="1" applyBorder="1" applyAlignment="1" applyProtection="1">
      <alignment horizontal="left" vertical="top" wrapText="1"/>
      <protection hidden="1"/>
    </xf>
    <xf numFmtId="166" fontId="26" fillId="39" borderId="18" xfId="61" applyNumberFormat="1" applyFont="1" applyFill="1" applyBorder="1" applyAlignment="1">
      <alignment horizontal="left" vertical="justify"/>
      <protection/>
    </xf>
    <xf numFmtId="166" fontId="26" fillId="39" borderId="18" xfId="61" applyNumberFormat="1" applyFont="1" applyFill="1" applyBorder="1" applyAlignment="1" applyProtection="1">
      <alignment horizontal="left" vertical="justify"/>
      <protection hidden="1" locked="0"/>
    </xf>
    <xf numFmtId="0" fontId="26" fillId="39" borderId="18" xfId="61" applyFont="1" applyFill="1" applyBorder="1" applyAlignment="1" applyProtection="1">
      <alignment horizontal="left" wrapText="1"/>
      <protection hidden="1"/>
    </xf>
    <xf numFmtId="0" fontId="26" fillId="39" borderId="30" xfId="61" applyFont="1" applyFill="1" applyBorder="1" applyAlignment="1" applyProtection="1">
      <alignment horizontal="left" wrapText="1"/>
      <protection hidden="1"/>
    </xf>
    <xf numFmtId="0" fontId="114" fillId="0" borderId="0" xfId="0" applyFont="1" applyAlignment="1">
      <alignment/>
    </xf>
    <xf numFmtId="0" fontId="32" fillId="0" borderId="14" xfId="0" applyFont="1" applyBorder="1" applyAlignment="1">
      <alignment horizontal="center" vertical="center" wrapText="1"/>
    </xf>
    <xf numFmtId="0" fontId="114" fillId="0" borderId="14" xfId="0" applyFont="1" applyBorder="1" applyAlignment="1">
      <alignment/>
    </xf>
    <xf numFmtId="0" fontId="33" fillId="0" borderId="14" xfId="0" applyFont="1" applyBorder="1" applyAlignment="1">
      <alignment horizontal="center"/>
    </xf>
    <xf numFmtId="170" fontId="33" fillId="0" borderId="14" xfId="0" applyNumberFormat="1" applyFont="1" applyBorder="1" applyAlignment="1">
      <alignment/>
    </xf>
    <xf numFmtId="170" fontId="31" fillId="0" borderId="14" xfId="0" applyNumberFormat="1" applyFont="1" applyBorder="1" applyAlignment="1" applyProtection="1">
      <alignment/>
      <protection hidden="1"/>
    </xf>
    <xf numFmtId="9" fontId="31" fillId="0" borderId="14" xfId="69" applyFont="1" applyBorder="1" applyAlignment="1" applyProtection="1">
      <alignment/>
      <protection hidden="1"/>
    </xf>
    <xf numFmtId="0" fontId="33" fillId="0" borderId="31" xfId="0" applyFont="1" applyBorder="1" applyAlignment="1">
      <alignment horizontal="center"/>
    </xf>
    <xf numFmtId="170" fontId="33" fillId="0" borderId="31" xfId="0" applyNumberFormat="1" applyFont="1" applyBorder="1" applyAlignment="1">
      <alignment/>
    </xf>
    <xf numFmtId="170" fontId="31" fillId="0" borderId="31" xfId="0" applyNumberFormat="1" applyFont="1" applyBorder="1" applyAlignment="1" applyProtection="1">
      <alignment/>
      <protection hidden="1"/>
    </xf>
    <xf numFmtId="9" fontId="31" fillId="0" borderId="31" xfId="69" applyFont="1" applyBorder="1" applyAlignment="1" applyProtection="1">
      <alignment/>
      <protection hidden="1"/>
    </xf>
    <xf numFmtId="170" fontId="32" fillId="0" borderId="14" xfId="0" applyNumberFormat="1" applyFont="1" applyBorder="1" applyAlignment="1">
      <alignment horizontal="center" vertical="center"/>
    </xf>
    <xf numFmtId="173" fontId="33" fillId="0" borderId="14" xfId="0" applyNumberFormat="1" applyFont="1" applyBorder="1" applyAlignment="1">
      <alignment/>
    </xf>
    <xf numFmtId="167" fontId="33" fillId="0" borderId="14" xfId="0" applyNumberFormat="1" applyFont="1" applyBorder="1" applyAlignment="1">
      <alignment/>
    </xf>
    <xf numFmtId="9" fontId="33" fillId="0" borderId="14" xfId="68" applyFont="1" applyBorder="1" applyAlignment="1">
      <alignment/>
    </xf>
    <xf numFmtId="167" fontId="31" fillId="0" borderId="14" xfId="0" applyNumberFormat="1" applyFont="1" applyBorder="1" applyAlignment="1" applyProtection="1">
      <alignment/>
      <protection hidden="1"/>
    </xf>
    <xf numFmtId="0" fontId="33" fillId="0" borderId="0" xfId="0" applyFont="1" applyAlignment="1">
      <alignment/>
    </xf>
    <xf numFmtId="0" fontId="114" fillId="0" borderId="0" xfId="0" applyFont="1" applyAlignment="1">
      <alignment/>
    </xf>
    <xf numFmtId="0" fontId="33" fillId="36" borderId="0" xfId="0" applyFont="1" applyFill="1" applyAlignment="1">
      <alignment/>
    </xf>
    <xf numFmtId="0" fontId="34" fillId="36" borderId="0" xfId="55" applyFont="1" applyFill="1" applyAlignment="1" applyProtection="1" quotePrefix="1">
      <alignment/>
      <protection hidden="1" locked="0"/>
    </xf>
    <xf numFmtId="0" fontId="26" fillId="0" borderId="27" xfId="0" applyFont="1" applyBorder="1" applyAlignment="1" applyProtection="1">
      <alignment horizontal="center"/>
      <protection hidden="1" locked="0"/>
    </xf>
    <xf numFmtId="183" fontId="27" fillId="0" borderId="14" xfId="0" applyNumberFormat="1" applyFont="1" applyBorder="1" applyAlignment="1" applyProtection="1">
      <alignment horizontal="center"/>
      <protection hidden="1" locked="0"/>
    </xf>
    <xf numFmtId="0" fontId="27" fillId="0" borderId="14" xfId="0" applyFont="1" applyBorder="1" applyAlignment="1" applyProtection="1">
      <alignment horizontal="center"/>
      <protection hidden="1" locked="0"/>
    </xf>
    <xf numFmtId="0" fontId="26" fillId="0" borderId="14" xfId="59" applyFont="1" applyBorder="1" applyAlignment="1" applyProtection="1">
      <alignment vertical="center" wrapText="1"/>
      <protection hidden="1" locked="0"/>
    </xf>
    <xf numFmtId="170" fontId="26" fillId="0" borderId="14" xfId="59" applyNumberFormat="1" applyFont="1" applyBorder="1" applyProtection="1">
      <alignment/>
      <protection hidden="1" locked="0"/>
    </xf>
    <xf numFmtId="0" fontId="35" fillId="0" borderId="14" xfId="59" applyFont="1" applyBorder="1" applyAlignment="1" applyProtection="1">
      <alignment horizontal="left" vertical="center" wrapText="1"/>
      <protection hidden="1" locked="0"/>
    </xf>
    <xf numFmtId="170" fontId="29" fillId="34" borderId="14" xfId="59" applyNumberFormat="1" applyFont="1" applyFill="1" applyBorder="1" applyProtection="1">
      <alignment/>
      <protection hidden="1" locked="0"/>
    </xf>
    <xf numFmtId="170" fontId="29" fillId="0" borderId="14" xfId="59" applyNumberFormat="1" applyFont="1" applyBorder="1" applyProtection="1">
      <alignment/>
      <protection hidden="1" locked="0"/>
    </xf>
    <xf numFmtId="166" fontId="26" fillId="0" borderId="14" xfId="63" applyNumberFormat="1" applyFont="1" applyBorder="1" applyAlignment="1" applyProtection="1">
      <alignment vertical="center"/>
      <protection hidden="1" locked="0"/>
    </xf>
    <xf numFmtId="0" fontId="26" fillId="0" borderId="14" xfId="59" applyFont="1" applyBorder="1" applyAlignment="1" applyProtection="1">
      <alignment horizontal="left" vertical="center" wrapText="1"/>
      <protection hidden="1" locked="0"/>
    </xf>
    <xf numFmtId="0" fontId="29" fillId="0" borderId="14" xfId="59" applyFont="1" applyBorder="1" applyAlignment="1" applyProtection="1">
      <alignment horizontal="left" vertical="center" wrapText="1"/>
      <protection hidden="1" locked="0"/>
    </xf>
    <xf numFmtId="0" fontId="26" fillId="14" borderId="14" xfId="0" applyFont="1" applyFill="1" applyBorder="1" applyAlignment="1" applyProtection="1">
      <alignment horizontal="center"/>
      <protection hidden="1" locked="0"/>
    </xf>
    <xf numFmtId="0" fontId="29" fillId="36" borderId="0" xfId="0" applyFont="1" applyFill="1" applyAlignment="1" applyProtection="1">
      <alignment/>
      <protection hidden="1" locked="0"/>
    </xf>
    <xf numFmtId="0" fontId="26" fillId="40" borderId="14" xfId="0" applyFont="1" applyFill="1" applyBorder="1" applyAlignment="1" applyProtection="1">
      <alignment horizontal="left" wrapText="1"/>
      <protection hidden="1" locked="0"/>
    </xf>
    <xf numFmtId="2" fontId="26" fillId="40" borderId="14" xfId="0" applyNumberFormat="1" applyFont="1" applyFill="1" applyBorder="1" applyAlignment="1" applyProtection="1">
      <alignment horizontal="center"/>
      <protection hidden="1" locked="0"/>
    </xf>
    <xf numFmtId="0" fontId="115" fillId="34" borderId="0" xfId="0" applyFont="1" applyFill="1" applyAlignment="1">
      <alignment wrapText="1"/>
    </xf>
    <xf numFmtId="0" fontId="29" fillId="34" borderId="0" xfId="0" applyFont="1" applyFill="1" applyAlignment="1" applyProtection="1">
      <alignment horizontal="center" vertical="center"/>
      <protection hidden="1"/>
    </xf>
    <xf numFmtId="0" fontId="29" fillId="34" borderId="0" xfId="0" applyFont="1" applyFill="1" applyAlignment="1" applyProtection="1">
      <alignment horizontal="center" vertical="center" wrapText="1"/>
      <protection hidden="1"/>
    </xf>
    <xf numFmtId="0" fontId="29" fillId="34" borderId="0" xfId="0" applyFont="1" applyFill="1" applyAlignment="1" applyProtection="1">
      <alignment vertical="center"/>
      <protection hidden="1"/>
    </xf>
    <xf numFmtId="0" fontId="26" fillId="34" borderId="0" xfId="0" applyFont="1" applyFill="1" applyAlignment="1" applyProtection="1">
      <alignment horizontal="left" vertical="center"/>
      <protection hidden="1"/>
    </xf>
    <xf numFmtId="0" fontId="26" fillId="34" borderId="0" xfId="0" applyFont="1" applyFill="1" applyAlignment="1" applyProtection="1">
      <alignment horizontal="center" vertical="center" wrapText="1"/>
      <protection hidden="1"/>
    </xf>
    <xf numFmtId="0" fontId="29" fillId="34" borderId="0" xfId="0" applyFont="1" applyFill="1" applyAlignment="1" applyProtection="1">
      <alignment/>
      <protection hidden="1"/>
    </xf>
    <xf numFmtId="0" fontId="26" fillId="34" borderId="0" xfId="0" applyFont="1" applyFill="1" applyAlignment="1" applyProtection="1">
      <alignment horizontal="right" vertical="center" wrapText="1"/>
      <protection hidden="1"/>
    </xf>
    <xf numFmtId="0" fontId="26" fillId="34" borderId="0" xfId="0" applyFont="1" applyFill="1" applyAlignment="1" applyProtection="1">
      <alignment horizontal="center" wrapText="1"/>
      <protection hidden="1"/>
    </xf>
    <xf numFmtId="0" fontId="26" fillId="34" borderId="0" xfId="0" applyFont="1" applyFill="1" applyAlignment="1" applyProtection="1">
      <alignment horizontal="center"/>
      <protection hidden="1"/>
    </xf>
    <xf numFmtId="0" fontId="29" fillId="34" borderId="0" xfId="0" applyFont="1" applyFill="1" applyAlignment="1" applyProtection="1">
      <alignment/>
      <protection hidden="1"/>
    </xf>
    <xf numFmtId="0" fontId="29" fillId="34" borderId="0" xfId="0" applyFont="1" applyFill="1" applyAlignment="1" applyProtection="1">
      <alignment horizontal="center"/>
      <protection hidden="1"/>
    </xf>
    <xf numFmtId="170" fontId="29" fillId="34" borderId="26" xfId="0" applyNumberFormat="1" applyFont="1" applyFill="1" applyBorder="1" applyAlignment="1" applyProtection="1">
      <alignment/>
      <protection hidden="1"/>
    </xf>
    <xf numFmtId="0" fontId="29" fillId="34" borderId="0" xfId="0" applyFont="1" applyFill="1" applyAlignment="1" applyProtection="1">
      <alignment horizontal="left" vertical="center"/>
      <protection hidden="1"/>
    </xf>
    <xf numFmtId="0" fontId="29" fillId="34" borderId="0" xfId="0" applyFont="1" applyFill="1" applyAlignment="1" applyProtection="1">
      <alignment horizontal="center" wrapText="1"/>
      <protection hidden="1" locked="0"/>
    </xf>
    <xf numFmtId="3" fontId="29" fillId="34" borderId="0" xfId="0" applyNumberFormat="1" applyFont="1" applyFill="1" applyAlignment="1" applyProtection="1">
      <alignment/>
      <protection hidden="1"/>
    </xf>
    <xf numFmtId="170" fontId="29" fillId="34" borderId="0" xfId="0" applyNumberFormat="1" applyFont="1" applyFill="1" applyAlignment="1" applyProtection="1">
      <alignment/>
      <protection hidden="1"/>
    </xf>
    <xf numFmtId="0" fontId="29" fillId="34" borderId="0" xfId="0" applyFont="1" applyFill="1" applyAlignment="1" applyProtection="1">
      <alignment horizontal="center" wrapText="1"/>
      <protection hidden="1"/>
    </xf>
    <xf numFmtId="170" fontId="29" fillId="0" borderId="26" xfId="0" applyNumberFormat="1" applyFont="1" applyBorder="1" applyAlignment="1" applyProtection="1">
      <alignment/>
      <protection hidden="1"/>
    </xf>
    <xf numFmtId="0" fontId="29" fillId="0" borderId="0" xfId="0" applyFont="1" applyAlignment="1" applyProtection="1">
      <alignment horizontal="center" wrapText="1"/>
      <protection hidden="1" locked="0"/>
    </xf>
    <xf numFmtId="0" fontId="29" fillId="0" borderId="0" xfId="0" applyFont="1" applyAlignment="1" applyProtection="1">
      <alignment horizontal="center" wrapText="1"/>
      <protection hidden="1"/>
    </xf>
    <xf numFmtId="3" fontId="29" fillId="0" borderId="0" xfId="0" applyNumberFormat="1" applyFont="1" applyAlignment="1" applyProtection="1">
      <alignment/>
      <protection hidden="1"/>
    </xf>
    <xf numFmtId="170" fontId="26" fillId="0" borderId="0" xfId="0" applyNumberFormat="1" applyFont="1" applyAlignment="1" applyProtection="1">
      <alignment/>
      <protection hidden="1"/>
    </xf>
    <xf numFmtId="170" fontId="29" fillId="0" borderId="26" xfId="0" applyNumberFormat="1" applyFont="1" applyBorder="1" applyAlignment="1" applyProtection="1">
      <alignment/>
      <protection hidden="1" locked="0"/>
    </xf>
    <xf numFmtId="0" fontId="26" fillId="39" borderId="26" xfId="0" applyFont="1" applyFill="1" applyBorder="1" applyAlignment="1" applyProtection="1">
      <alignment horizontal="left"/>
      <protection hidden="1" locked="0"/>
    </xf>
    <xf numFmtId="170" fontId="29" fillId="39" borderId="26" xfId="0" applyNumberFormat="1" applyFont="1" applyFill="1" applyBorder="1" applyAlignment="1" applyProtection="1">
      <alignment horizontal="center"/>
      <protection hidden="1" locked="0"/>
    </xf>
    <xf numFmtId="170" fontId="26" fillId="39" borderId="26" xfId="0" applyNumberFormat="1" applyFont="1" applyFill="1" applyBorder="1" applyAlignment="1" applyProtection="1">
      <alignment/>
      <protection hidden="1"/>
    </xf>
    <xf numFmtId="0" fontId="26" fillId="34" borderId="0" xfId="0" applyFont="1" applyFill="1" applyAlignment="1" applyProtection="1">
      <alignment horizontal="center" wrapText="1"/>
      <protection hidden="1" locked="0"/>
    </xf>
    <xf numFmtId="170" fontId="26" fillId="34" borderId="0" xfId="63" applyNumberFormat="1" applyFont="1" applyFill="1" applyAlignment="1">
      <alignment vertical="center"/>
      <protection/>
    </xf>
    <xf numFmtId="0" fontId="35" fillId="34" borderId="0" xfId="0" applyFont="1" applyFill="1" applyAlignment="1" applyProtection="1">
      <alignment horizontal="left" vertical="center"/>
      <protection hidden="1"/>
    </xf>
    <xf numFmtId="170" fontId="26" fillId="34" borderId="0" xfId="63" applyNumberFormat="1" applyFont="1" applyFill="1" applyAlignment="1" applyProtection="1">
      <alignment vertical="center"/>
      <protection hidden="1"/>
    </xf>
    <xf numFmtId="170" fontId="29" fillId="34" borderId="0" xfId="0" applyNumberFormat="1" applyFont="1" applyFill="1" applyAlignment="1" applyProtection="1">
      <alignment/>
      <protection hidden="1" locked="0"/>
    </xf>
    <xf numFmtId="170" fontId="26" fillId="0" borderId="0" xfId="63" applyNumberFormat="1" applyFont="1" applyAlignment="1" applyProtection="1">
      <alignment vertical="center"/>
      <protection hidden="1"/>
    </xf>
    <xf numFmtId="170" fontId="29" fillId="0" borderId="0" xfId="63" applyNumberFormat="1" applyFont="1" applyAlignment="1" applyProtection="1">
      <alignment vertical="center"/>
      <protection hidden="1"/>
    </xf>
    <xf numFmtId="170" fontId="29" fillId="34" borderId="0" xfId="63" applyNumberFormat="1" applyFont="1" applyFill="1" applyAlignment="1" applyProtection="1">
      <alignment vertical="center"/>
      <protection hidden="1"/>
    </xf>
    <xf numFmtId="170" fontId="29" fillId="39" borderId="26" xfId="0" applyNumberFormat="1" applyFont="1" applyFill="1" applyBorder="1" applyAlignment="1" applyProtection="1">
      <alignment/>
      <protection hidden="1" locked="0"/>
    </xf>
    <xf numFmtId="170" fontId="29" fillId="0" borderId="0" xfId="0" applyNumberFormat="1" applyFont="1" applyAlignment="1" applyProtection="1">
      <alignment/>
      <protection hidden="1"/>
    </xf>
    <xf numFmtId="0" fontId="26" fillId="39" borderId="29" xfId="0" applyFont="1" applyFill="1" applyBorder="1" applyAlignment="1" applyProtection="1">
      <alignment horizontal="left"/>
      <protection hidden="1" locked="0"/>
    </xf>
    <xf numFmtId="170" fontId="26" fillId="39" borderId="29" xfId="63" applyNumberFormat="1" applyFont="1" applyFill="1" applyBorder="1" applyAlignment="1" applyProtection="1">
      <alignment vertical="center"/>
      <protection hidden="1" locked="0"/>
    </xf>
    <xf numFmtId="170" fontId="26" fillId="39" borderId="29" xfId="63" applyNumberFormat="1" applyFont="1" applyFill="1" applyBorder="1" applyAlignment="1" applyProtection="1">
      <alignment vertical="center"/>
      <protection hidden="1"/>
    </xf>
    <xf numFmtId="166" fontId="26" fillId="34" borderId="0" xfId="63" applyNumberFormat="1" applyFont="1" applyFill="1" applyAlignment="1" applyProtection="1">
      <alignment vertical="center"/>
      <protection hidden="1"/>
    </xf>
    <xf numFmtId="166" fontId="26" fillId="34" borderId="26" xfId="63" applyNumberFormat="1" applyFont="1" applyFill="1" applyBorder="1" applyAlignment="1" applyProtection="1">
      <alignment vertical="center"/>
      <protection hidden="1"/>
    </xf>
    <xf numFmtId="178" fontId="26" fillId="34" borderId="0" xfId="0" applyNumberFormat="1" applyFont="1" applyFill="1" applyAlignment="1" applyProtection="1">
      <alignment horizontal="center" wrapText="1"/>
      <protection hidden="1" locked="0"/>
    </xf>
    <xf numFmtId="166" fontId="29" fillId="34" borderId="0" xfId="63" applyNumberFormat="1" applyFont="1" applyFill="1" applyAlignment="1" applyProtection="1">
      <alignment vertical="center"/>
      <protection hidden="1" locked="0"/>
    </xf>
    <xf numFmtId="166" fontId="26" fillId="34" borderId="0" xfId="63" applyNumberFormat="1" applyFont="1" applyFill="1" applyAlignment="1" applyProtection="1">
      <alignment vertical="center"/>
      <protection hidden="1" locked="0"/>
    </xf>
    <xf numFmtId="170" fontId="29" fillId="34" borderId="0" xfId="0" applyNumberFormat="1" applyFont="1" applyFill="1" applyAlignment="1" applyProtection="1">
      <alignment/>
      <protection hidden="1" locked="0"/>
    </xf>
    <xf numFmtId="170" fontId="26" fillId="34" borderId="26" xfId="0" applyNumberFormat="1" applyFont="1" applyFill="1" applyBorder="1" applyAlignment="1" applyProtection="1">
      <alignment/>
      <protection hidden="1" locked="0"/>
    </xf>
    <xf numFmtId="170" fontId="29" fillId="34" borderId="0" xfId="0" applyNumberFormat="1" applyFont="1" applyFill="1" applyAlignment="1" applyProtection="1">
      <alignment/>
      <protection hidden="1"/>
    </xf>
    <xf numFmtId="0" fontId="29" fillId="34" borderId="0" xfId="0" applyFont="1" applyFill="1" applyAlignment="1" applyProtection="1" quotePrefix="1">
      <alignment horizontal="left" vertical="center"/>
      <protection hidden="1"/>
    </xf>
    <xf numFmtId="166" fontId="29" fillId="34" borderId="0" xfId="63" applyNumberFormat="1" applyFont="1" applyFill="1" applyAlignment="1" applyProtection="1">
      <alignment vertical="center"/>
      <protection hidden="1"/>
    </xf>
    <xf numFmtId="170" fontId="26" fillId="34" borderId="26" xfId="63" applyNumberFormat="1" applyFont="1" applyFill="1" applyBorder="1" applyAlignment="1" applyProtection="1">
      <alignment vertical="center"/>
      <protection hidden="1"/>
    </xf>
    <xf numFmtId="170" fontId="29" fillId="34" borderId="26" xfId="63" applyNumberFormat="1" applyFont="1" applyFill="1" applyBorder="1" applyAlignment="1" applyProtection="1">
      <alignment vertical="center"/>
      <protection hidden="1"/>
    </xf>
    <xf numFmtId="0" fontId="26" fillId="39" borderId="18" xfId="0" applyFont="1" applyFill="1" applyBorder="1" applyAlignment="1" applyProtection="1">
      <alignment horizontal="left"/>
      <protection hidden="1" locked="0"/>
    </xf>
    <xf numFmtId="170" fontId="29" fillId="39" borderId="18" xfId="0" applyNumberFormat="1" applyFont="1" applyFill="1" applyBorder="1" applyAlignment="1" applyProtection="1">
      <alignment/>
      <protection hidden="1" locked="0"/>
    </xf>
    <xf numFmtId="170" fontId="26" fillId="39" borderId="26" xfId="63" applyNumberFormat="1" applyFont="1" applyFill="1" applyBorder="1" applyAlignment="1" applyProtection="1">
      <alignment vertical="center"/>
      <protection hidden="1"/>
    </xf>
    <xf numFmtId="170" fontId="26" fillId="34" borderId="0" xfId="63" applyNumberFormat="1" applyFont="1" applyFill="1" applyAlignment="1" applyProtection="1">
      <alignment horizontal="center" vertical="center"/>
      <protection hidden="1" locked="0"/>
    </xf>
    <xf numFmtId="170" fontId="26" fillId="34" borderId="0" xfId="63" applyNumberFormat="1" applyFont="1" applyFill="1" applyAlignment="1" applyProtection="1">
      <alignment vertical="center"/>
      <protection hidden="1" locked="0"/>
    </xf>
    <xf numFmtId="0" fontId="26" fillId="34" borderId="0" xfId="0" applyFont="1" applyFill="1" applyAlignment="1" applyProtection="1">
      <alignment vertical="center"/>
      <protection hidden="1"/>
    </xf>
    <xf numFmtId="166" fontId="29" fillId="34" borderId="26" xfId="63" applyNumberFormat="1" applyFont="1" applyFill="1" applyBorder="1" applyAlignment="1" applyProtection="1">
      <alignment vertical="center"/>
      <protection hidden="1"/>
    </xf>
    <xf numFmtId="166" fontId="29" fillId="34" borderId="0" xfId="63" applyNumberFormat="1" applyFont="1" applyFill="1" applyAlignment="1" applyProtection="1">
      <alignment horizontal="center" vertical="center"/>
      <protection hidden="1" locked="0"/>
    </xf>
    <xf numFmtId="166" fontId="29" fillId="34" borderId="26" xfId="63" applyNumberFormat="1" applyFont="1" applyFill="1" applyBorder="1" applyAlignment="1" applyProtection="1">
      <alignment vertical="center"/>
      <protection hidden="1" locked="0"/>
    </xf>
    <xf numFmtId="170" fontId="26" fillId="39" borderId="26" xfId="63" applyNumberFormat="1" applyFont="1" applyFill="1" applyBorder="1" applyAlignment="1" applyProtection="1">
      <alignment horizontal="center" vertical="center"/>
      <protection hidden="1" locked="0"/>
    </xf>
    <xf numFmtId="170" fontId="26" fillId="34" borderId="0" xfId="0" applyNumberFormat="1" applyFont="1" applyFill="1" applyAlignment="1" applyProtection="1">
      <alignment/>
      <protection hidden="1"/>
    </xf>
    <xf numFmtId="166" fontId="29" fillId="0" borderId="26" xfId="63" applyNumberFormat="1" applyFont="1" applyBorder="1" applyAlignment="1" applyProtection="1">
      <alignment vertical="center"/>
      <protection hidden="1" locked="0"/>
    </xf>
    <xf numFmtId="170" fontId="29" fillId="0" borderId="0" xfId="0" applyNumberFormat="1" applyFont="1" applyAlignment="1" applyProtection="1">
      <alignment/>
      <protection hidden="1" locked="0"/>
    </xf>
    <xf numFmtId="166" fontId="29" fillId="0" borderId="26" xfId="63" applyNumberFormat="1" applyFont="1" applyBorder="1" applyAlignment="1" applyProtection="1">
      <alignment vertical="center"/>
      <protection hidden="1"/>
    </xf>
    <xf numFmtId="166" fontId="29" fillId="0" borderId="0" xfId="63" applyNumberFormat="1" applyFont="1" applyAlignment="1" applyProtection="1">
      <alignment horizontal="center" vertical="center"/>
      <protection hidden="1" locked="0"/>
    </xf>
    <xf numFmtId="166" fontId="26" fillId="0" borderId="0" xfId="63" applyNumberFormat="1" applyFont="1" applyAlignment="1" applyProtection="1">
      <alignment vertical="center"/>
      <protection hidden="1"/>
    </xf>
    <xf numFmtId="170" fontId="26" fillId="0" borderId="0" xfId="0" applyNumberFormat="1" applyFont="1" applyAlignment="1">
      <alignment/>
    </xf>
    <xf numFmtId="0" fontId="29" fillId="34" borderId="0" xfId="0" applyFont="1" applyFill="1" applyAlignment="1">
      <alignment/>
    </xf>
    <xf numFmtId="0" fontId="36" fillId="34" borderId="0" xfId="0" applyFont="1" applyFill="1" applyAlignment="1" applyProtection="1">
      <alignment/>
      <protection hidden="1"/>
    </xf>
    <xf numFmtId="0" fontId="26" fillId="34" borderId="0" xfId="60" applyFont="1" applyFill="1" applyAlignment="1" applyProtection="1">
      <alignment vertical="center"/>
      <protection hidden="1"/>
    </xf>
    <xf numFmtId="0" fontId="26" fillId="34" borderId="0" xfId="0" applyFont="1" applyFill="1" applyAlignment="1" applyProtection="1">
      <alignment/>
      <protection hidden="1"/>
    </xf>
    <xf numFmtId="0" fontId="26" fillId="34" borderId="0" xfId="61" applyFont="1" applyFill="1" applyAlignment="1" applyProtection="1">
      <alignment horizontal="right"/>
      <protection hidden="1"/>
    </xf>
    <xf numFmtId="0" fontId="26" fillId="34" borderId="0" xfId="60" applyFont="1" applyFill="1" applyAlignment="1" applyProtection="1">
      <alignment horizontal="right" vertical="center"/>
      <protection hidden="1"/>
    </xf>
    <xf numFmtId="0" fontId="28" fillId="34" borderId="0" xfId="0" applyFont="1" applyFill="1" applyAlignment="1" applyProtection="1">
      <alignment horizontal="left" vertical="center"/>
      <protection hidden="1"/>
    </xf>
    <xf numFmtId="0" fontId="28" fillId="34" borderId="0" xfId="0" applyFont="1" applyFill="1" applyAlignment="1" applyProtection="1">
      <alignment horizontal="center" wrapText="1"/>
      <protection hidden="1"/>
    </xf>
    <xf numFmtId="0" fontId="28" fillId="34" borderId="0" xfId="0" applyFont="1" applyFill="1" applyAlignment="1" applyProtection="1">
      <alignment horizontal="left"/>
      <protection hidden="1"/>
    </xf>
    <xf numFmtId="166" fontId="28" fillId="34" borderId="0" xfId="0" applyNumberFormat="1" applyFont="1" applyFill="1" applyAlignment="1" applyProtection="1">
      <alignment horizontal="right"/>
      <protection hidden="1"/>
    </xf>
    <xf numFmtId="0" fontId="28" fillId="34" borderId="0" xfId="0" applyFont="1" applyFill="1" applyAlignment="1" applyProtection="1">
      <alignment horizontal="center" vertical="center"/>
      <protection hidden="1"/>
    </xf>
    <xf numFmtId="0" fontId="30" fillId="34" borderId="0" xfId="0" applyFont="1" applyFill="1" applyAlignment="1" applyProtection="1">
      <alignment horizontal="right" vertical="center"/>
      <protection hidden="1"/>
    </xf>
    <xf numFmtId="0" fontId="30" fillId="34" borderId="0" xfId="0" applyFont="1" applyFill="1" applyAlignment="1" applyProtection="1">
      <alignment horizontal="left" vertical="center"/>
      <protection hidden="1"/>
    </xf>
    <xf numFmtId="0" fontId="30" fillId="34" borderId="0" xfId="0" applyFont="1" applyFill="1" applyAlignment="1" applyProtection="1">
      <alignment horizontal="center" vertical="center"/>
      <protection hidden="1" locked="0"/>
    </xf>
    <xf numFmtId="166" fontId="28" fillId="34" borderId="0" xfId="0" applyNumberFormat="1" applyFont="1" applyFill="1" applyAlignment="1" applyProtection="1">
      <alignment horizontal="right" vertical="center" wrapText="1"/>
      <protection hidden="1"/>
    </xf>
    <xf numFmtId="0" fontId="28" fillId="34" borderId="0" xfId="0" applyFont="1" applyFill="1" applyAlignment="1" applyProtection="1">
      <alignment horizontal="center" vertical="center" wrapText="1"/>
      <protection hidden="1"/>
    </xf>
    <xf numFmtId="0" fontId="29" fillId="34" borderId="0" xfId="0" applyFont="1" applyFill="1" applyAlignment="1" applyProtection="1">
      <alignment horizontal="center" vertical="center"/>
      <protection hidden="1" locked="0"/>
    </xf>
    <xf numFmtId="166" fontId="29" fillId="34" borderId="0" xfId="0" applyNumberFormat="1" applyFont="1" applyFill="1" applyAlignment="1" applyProtection="1">
      <alignment horizontal="right" vertical="center" wrapText="1"/>
      <protection hidden="1"/>
    </xf>
    <xf numFmtId="0" fontId="37" fillId="34" borderId="26" xfId="0" applyFont="1" applyFill="1" applyBorder="1" applyAlignment="1" applyProtection="1">
      <alignment horizontal="left" vertical="center"/>
      <protection hidden="1"/>
    </xf>
    <xf numFmtId="0" fontId="37" fillId="34" borderId="0" xfId="0" applyFont="1" applyFill="1" applyAlignment="1" applyProtection="1">
      <alignment horizontal="left" vertical="center"/>
      <protection hidden="1"/>
    </xf>
    <xf numFmtId="0" fontId="29" fillId="34" borderId="26" xfId="0" applyFont="1" applyFill="1" applyBorder="1" applyAlignment="1" applyProtection="1">
      <alignment horizontal="center"/>
      <protection hidden="1" locked="0"/>
    </xf>
    <xf numFmtId="166" fontId="26" fillId="39" borderId="26" xfId="0" applyNumberFormat="1" applyFont="1" applyFill="1" applyBorder="1" applyAlignment="1" applyProtection="1">
      <alignment horizontal="right"/>
      <protection hidden="1"/>
    </xf>
    <xf numFmtId="176" fontId="29" fillId="34" borderId="0" xfId="0" applyNumberFormat="1" applyFont="1" applyFill="1" applyAlignment="1" applyProtection="1">
      <alignment horizontal="right"/>
      <protection hidden="1"/>
    </xf>
    <xf numFmtId="0" fontId="29" fillId="34" borderId="0" xfId="0" applyFont="1" applyFill="1" applyAlignment="1" applyProtection="1">
      <alignment horizontal="center"/>
      <protection hidden="1" locked="0"/>
    </xf>
    <xf numFmtId="166" fontId="29" fillId="34" borderId="0" xfId="0" applyNumberFormat="1" applyFont="1" applyFill="1" applyAlignment="1" applyProtection="1">
      <alignment horizontal="right"/>
      <protection hidden="1"/>
    </xf>
    <xf numFmtId="0" fontId="29" fillId="34" borderId="0" xfId="0" applyFont="1" applyFill="1" applyAlignment="1" applyProtection="1">
      <alignment horizontal="center"/>
      <protection hidden="1" locked="0"/>
    </xf>
    <xf numFmtId="166" fontId="29" fillId="0" borderId="0" xfId="0" applyNumberFormat="1" applyFont="1" applyAlignment="1" applyProtection="1">
      <alignment horizontal="right"/>
      <protection hidden="1"/>
    </xf>
    <xf numFmtId="0" fontId="37" fillId="34" borderId="26" xfId="0" applyFont="1" applyFill="1" applyBorder="1" applyAlignment="1" applyProtection="1">
      <alignment horizontal="left" vertical="center" wrapText="1"/>
      <protection hidden="1"/>
    </xf>
    <xf numFmtId="166" fontId="26" fillId="0" borderId="0" xfId="0" applyNumberFormat="1" applyFont="1" applyAlignment="1" applyProtection="1">
      <alignment horizontal="right"/>
      <protection hidden="1"/>
    </xf>
    <xf numFmtId="176" fontId="26" fillId="34" borderId="0" xfId="0" applyNumberFormat="1" applyFont="1" applyFill="1" applyAlignment="1" applyProtection="1">
      <alignment horizontal="right"/>
      <protection hidden="1"/>
    </xf>
    <xf numFmtId="166" fontId="30" fillId="39" borderId="28" xfId="0" applyNumberFormat="1" applyFont="1" applyFill="1" applyBorder="1" applyAlignment="1" applyProtection="1">
      <alignment horizontal="right"/>
      <protection hidden="1"/>
    </xf>
    <xf numFmtId="0" fontId="30" fillId="34" borderId="28" xfId="0" applyFont="1" applyFill="1" applyBorder="1" applyAlignment="1" applyProtection="1">
      <alignment horizontal="left" vertical="center"/>
      <protection hidden="1"/>
    </xf>
    <xf numFmtId="0" fontId="29" fillId="34" borderId="28" xfId="0" applyFont="1" applyFill="1" applyBorder="1" applyAlignment="1" applyProtection="1">
      <alignment horizontal="center"/>
      <protection hidden="1" locked="0"/>
    </xf>
    <xf numFmtId="0" fontId="28" fillId="34" borderId="0" xfId="0" applyFont="1" applyFill="1" applyAlignment="1" applyProtection="1">
      <alignment horizontal="left" vertical="center" wrapText="1"/>
      <protection hidden="1"/>
    </xf>
    <xf numFmtId="166" fontId="29" fillId="34" borderId="0" xfId="0" applyNumberFormat="1" applyFont="1" applyFill="1" applyAlignment="1" applyProtection="1">
      <alignment vertical="center"/>
      <protection hidden="1"/>
    </xf>
    <xf numFmtId="166" fontId="26" fillId="39" borderId="28" xfId="0" applyNumberFormat="1" applyFont="1" applyFill="1" applyBorder="1" applyAlignment="1" applyProtection="1">
      <alignment horizontal="right"/>
      <protection hidden="1"/>
    </xf>
    <xf numFmtId="166" fontId="26" fillId="39" borderId="26" xfId="0" applyNumberFormat="1" applyFont="1" applyFill="1" applyBorder="1" applyAlignment="1" applyProtection="1">
      <alignment horizontal="right" vertical="center"/>
      <protection hidden="1"/>
    </xf>
    <xf numFmtId="0" fontId="37" fillId="0" borderId="26" xfId="0" applyFont="1" applyBorder="1" applyAlignment="1" applyProtection="1">
      <alignment horizontal="left" vertical="center" wrapText="1"/>
      <protection hidden="1"/>
    </xf>
    <xf numFmtId="166" fontId="26" fillId="39" borderId="26" xfId="0" applyNumberFormat="1" applyFont="1" applyFill="1" applyBorder="1" applyAlignment="1" applyProtection="1">
      <alignment horizontal="right"/>
      <protection hidden="1" locked="0"/>
    </xf>
    <xf numFmtId="0" fontId="29" fillId="0" borderId="0" xfId="0" applyFont="1" applyAlignment="1" applyProtection="1">
      <alignment horizontal="center"/>
      <protection hidden="1"/>
    </xf>
    <xf numFmtId="0" fontId="28" fillId="34" borderId="0" xfId="0" applyFont="1" applyFill="1" applyAlignment="1" applyProtection="1">
      <alignment/>
      <protection hidden="1"/>
    </xf>
    <xf numFmtId="0" fontId="26" fillId="34" borderId="28" xfId="0" applyFont="1" applyFill="1" applyBorder="1" applyAlignment="1" applyProtection="1">
      <alignment horizontal="center" vertical="center"/>
      <protection hidden="1" locked="0"/>
    </xf>
    <xf numFmtId="0" fontId="26" fillId="34" borderId="0" xfId="0" applyFont="1" applyFill="1" applyAlignment="1" applyProtection="1">
      <alignment horizontal="justify" vertical="center"/>
      <protection hidden="1"/>
    </xf>
    <xf numFmtId="167" fontId="26" fillId="34" borderId="0" xfId="0" applyNumberFormat="1" applyFont="1" applyFill="1" applyAlignment="1" applyProtection="1">
      <alignment horizontal="right"/>
      <protection hidden="1"/>
    </xf>
    <xf numFmtId="166" fontId="26" fillId="34" borderId="0" xfId="0" applyNumberFormat="1" applyFont="1" applyFill="1" applyAlignment="1" applyProtection="1">
      <alignment horizontal="right"/>
      <protection hidden="1" locked="0"/>
    </xf>
    <xf numFmtId="0" fontId="26" fillId="34" borderId="0" xfId="0" applyFont="1" applyFill="1" applyAlignment="1" applyProtection="1">
      <alignment horizontal="center"/>
      <protection hidden="1" locked="0"/>
    </xf>
    <xf numFmtId="166" fontId="26" fillId="34" borderId="26" xfId="0" applyNumberFormat="1" applyFont="1" applyFill="1" applyBorder="1" applyAlignment="1" applyProtection="1">
      <alignment horizontal="right"/>
      <protection hidden="1"/>
    </xf>
    <xf numFmtId="176" fontId="29" fillId="34" borderId="0" xfId="0" applyNumberFormat="1" applyFont="1" applyFill="1" applyAlignment="1" applyProtection="1">
      <alignment horizontal="right"/>
      <protection hidden="1" locked="0"/>
    </xf>
    <xf numFmtId="0" fontId="28" fillId="34" borderId="0" xfId="0" applyFont="1" applyFill="1" applyAlignment="1" applyProtection="1">
      <alignment horizontal="justify" vertical="center"/>
      <protection hidden="1"/>
    </xf>
    <xf numFmtId="166" fontId="29" fillId="34" borderId="0" xfId="0" applyNumberFormat="1" applyFont="1" applyFill="1" applyAlignment="1" applyProtection="1">
      <alignment horizontal="center"/>
      <protection hidden="1" locked="0"/>
    </xf>
    <xf numFmtId="166" fontId="29" fillId="34" borderId="0" xfId="0" applyNumberFormat="1" applyFont="1" applyFill="1" applyAlignment="1" applyProtection="1">
      <alignment horizontal="right"/>
      <protection hidden="1" locked="0"/>
    </xf>
    <xf numFmtId="166" fontId="26" fillId="34" borderId="28" xfId="0" applyNumberFormat="1" applyFont="1" applyFill="1" applyBorder="1" applyAlignment="1" applyProtection="1">
      <alignment horizontal="right"/>
      <protection hidden="1"/>
    </xf>
    <xf numFmtId="166" fontId="30" fillId="34" borderId="0" xfId="0" applyNumberFormat="1" applyFont="1" applyFill="1" applyAlignment="1" applyProtection="1">
      <alignment horizontal="center"/>
      <protection hidden="1" locked="0"/>
    </xf>
    <xf numFmtId="0" fontId="30" fillId="34" borderId="0" xfId="0" applyFont="1" applyFill="1" applyAlignment="1" applyProtection="1">
      <alignment horizontal="center"/>
      <protection hidden="1"/>
    </xf>
    <xf numFmtId="168" fontId="28" fillId="0" borderId="26" xfId="0" applyNumberFormat="1" applyFont="1" applyBorder="1" applyAlignment="1" applyProtection="1">
      <alignment horizontal="right"/>
      <protection hidden="1" locked="0"/>
    </xf>
    <xf numFmtId="0" fontId="28" fillId="0" borderId="0" xfId="0" applyFont="1" applyAlignment="1" applyProtection="1">
      <alignment/>
      <protection hidden="1"/>
    </xf>
    <xf numFmtId="166" fontId="30" fillId="0" borderId="0" xfId="0" applyNumberFormat="1" applyFont="1" applyAlignment="1" applyProtection="1">
      <alignment horizontal="center"/>
      <protection hidden="1" locked="0"/>
    </xf>
    <xf numFmtId="166" fontId="30" fillId="0" borderId="18" xfId="0" applyNumberFormat="1" applyFont="1" applyBorder="1" applyAlignment="1" applyProtection="1">
      <alignment horizontal="right"/>
      <protection hidden="1" locked="0"/>
    </xf>
    <xf numFmtId="0" fontId="28" fillId="0" borderId="0" xfId="0" applyFont="1" applyAlignment="1" applyProtection="1">
      <alignment horizontal="left" vertical="center" wrapText="1"/>
      <protection hidden="1"/>
    </xf>
    <xf numFmtId="0" fontId="28" fillId="0" borderId="0" xfId="0" applyFont="1" applyAlignment="1" applyProtection="1">
      <alignment horizontal="center"/>
      <protection hidden="1" locked="0"/>
    </xf>
    <xf numFmtId="166" fontId="30" fillId="0" borderId="0" xfId="0" applyNumberFormat="1" applyFont="1" applyAlignment="1" applyProtection="1">
      <alignment horizontal="right"/>
      <protection hidden="1" locked="0"/>
    </xf>
    <xf numFmtId="0" fontId="30" fillId="34" borderId="0" xfId="0" applyFont="1" applyFill="1" applyAlignment="1" applyProtection="1">
      <alignment horizontal="center"/>
      <protection hidden="1" locked="0"/>
    </xf>
    <xf numFmtId="166" fontId="30" fillId="39" borderId="29" xfId="0" applyNumberFormat="1" applyFont="1" applyFill="1" applyBorder="1" applyAlignment="1" applyProtection="1">
      <alignment horizontal="right"/>
      <protection hidden="1"/>
    </xf>
    <xf numFmtId="166" fontId="30" fillId="0" borderId="26" xfId="0" applyNumberFormat="1" applyFont="1" applyBorder="1" applyAlignment="1" applyProtection="1">
      <alignment horizontal="right"/>
      <protection hidden="1" locked="0"/>
    </xf>
    <xf numFmtId="0" fontId="36" fillId="34" borderId="0" xfId="60" applyFont="1" applyFill="1" applyAlignment="1" applyProtection="1">
      <alignment vertical="center"/>
      <protection hidden="1"/>
    </xf>
    <xf numFmtId="0" fontId="36" fillId="34" borderId="0" xfId="0" applyFont="1" applyFill="1" applyAlignment="1" applyProtection="1">
      <alignment horizontal="center"/>
      <protection hidden="1"/>
    </xf>
    <xf numFmtId="0" fontId="28" fillId="34" borderId="0" xfId="0" applyFont="1" applyFill="1" applyAlignment="1" applyProtection="1">
      <alignment horizontal="center"/>
      <protection hidden="1"/>
    </xf>
    <xf numFmtId="0" fontId="28" fillId="34" borderId="0" xfId="0" applyFont="1" applyFill="1" applyAlignment="1" applyProtection="1">
      <alignment/>
      <protection hidden="1"/>
    </xf>
    <xf numFmtId="0" fontId="37" fillId="34" borderId="0" xfId="0" applyFont="1" applyFill="1" applyAlignment="1" applyProtection="1">
      <alignment/>
      <protection hidden="1"/>
    </xf>
    <xf numFmtId="0" fontId="28" fillId="41" borderId="0" xfId="0" applyFont="1" applyFill="1" applyAlignment="1" applyProtection="1">
      <alignment/>
      <protection hidden="1"/>
    </xf>
    <xf numFmtId="0" fontId="28" fillId="41" borderId="0" xfId="0" applyFont="1" applyFill="1" applyAlignment="1" applyProtection="1">
      <alignment horizontal="center"/>
      <protection hidden="1"/>
    </xf>
    <xf numFmtId="166" fontId="28" fillId="41" borderId="0" xfId="0" applyNumberFormat="1" applyFont="1" applyFill="1" applyAlignment="1" applyProtection="1">
      <alignment horizontal="right"/>
      <protection hidden="1"/>
    </xf>
    <xf numFmtId="0" fontId="29" fillId="34" borderId="0" xfId="64" applyFont="1" applyFill="1" applyAlignment="1" applyProtection="1" quotePrefix="1">
      <alignment horizontal="left" vertical="center" wrapText="1"/>
      <protection hidden="1" locked="0"/>
    </xf>
    <xf numFmtId="179" fontId="26" fillId="34" borderId="0" xfId="60" applyNumberFormat="1" applyFont="1" applyFill="1" applyAlignment="1" applyProtection="1">
      <alignment horizontal="center" vertical="center" wrapText="1"/>
      <protection hidden="1" locked="0"/>
    </xf>
    <xf numFmtId="166" fontId="26" fillId="34" borderId="0" xfId="62" applyNumberFormat="1" applyFont="1" applyFill="1" applyAlignment="1" applyProtection="1">
      <alignment horizontal="center" vertical="center" wrapText="1"/>
      <protection hidden="1" locked="0"/>
    </xf>
    <xf numFmtId="49" fontId="26" fillId="34" borderId="0" xfId="62" applyNumberFormat="1" applyFont="1" applyFill="1" applyAlignment="1" applyProtection="1">
      <alignment horizontal="center" vertical="center" wrapText="1"/>
      <protection hidden="1" locked="0"/>
    </xf>
    <xf numFmtId="0" fontId="29" fillId="34" borderId="0" xfId="61" applyFont="1" applyFill="1" applyAlignment="1" applyProtection="1">
      <alignment horizontal="center"/>
      <protection hidden="1" locked="0"/>
    </xf>
    <xf numFmtId="166" fontId="29" fillId="34" borderId="0" xfId="61" applyNumberFormat="1" applyFont="1" applyFill="1" applyAlignment="1" applyProtection="1">
      <alignment horizontal="center" vertical="center"/>
      <protection hidden="1" locked="0"/>
    </xf>
    <xf numFmtId="0" fontId="26" fillId="34" borderId="0" xfId="61" applyFont="1" applyFill="1" applyAlignment="1" applyProtection="1">
      <alignment horizontal="center"/>
      <protection hidden="1" locked="0"/>
    </xf>
    <xf numFmtId="166" fontId="26" fillId="39" borderId="29" xfId="61" applyNumberFormat="1" applyFont="1" applyFill="1" applyBorder="1" applyAlignment="1" applyProtection="1">
      <alignment horizontal="center" vertical="center"/>
      <protection hidden="1"/>
    </xf>
    <xf numFmtId="0" fontId="29" fillId="34" borderId="0" xfId="61" applyFont="1" applyFill="1" applyAlignment="1" applyProtection="1">
      <alignment vertical="top" wrapText="1"/>
      <protection hidden="1" locked="0"/>
    </xf>
    <xf numFmtId="166" fontId="26" fillId="34" borderId="0" xfId="61" applyNumberFormat="1" applyFont="1" applyFill="1" applyAlignment="1" applyProtection="1">
      <alignment horizontal="center" vertical="center"/>
      <protection hidden="1" locked="0"/>
    </xf>
    <xf numFmtId="166" fontId="115" fillId="34" borderId="0" xfId="61" applyNumberFormat="1" applyFont="1" applyFill="1" applyAlignment="1" applyProtection="1">
      <alignment horizontal="center" vertical="center"/>
      <protection hidden="1" locked="0"/>
    </xf>
    <xf numFmtId="166" fontId="29" fillId="42" borderId="0" xfId="61" applyNumberFormat="1" applyFont="1" applyFill="1" applyAlignment="1" applyProtection="1">
      <alignment horizontal="center" vertical="center"/>
      <protection hidden="1" locked="0"/>
    </xf>
    <xf numFmtId="0" fontId="29" fillId="34" borderId="0" xfId="61" applyFont="1" applyFill="1" applyAlignment="1" applyProtection="1">
      <alignment horizontal="center" vertical="center"/>
      <protection hidden="1" locked="0"/>
    </xf>
    <xf numFmtId="0" fontId="29" fillId="34" borderId="0" xfId="61" applyFont="1" applyFill="1" applyAlignment="1">
      <alignment wrapText="1"/>
      <protection/>
    </xf>
    <xf numFmtId="0" fontId="29" fillId="34" borderId="0" xfId="61" applyFont="1" applyFill="1" applyAlignment="1">
      <alignment horizontal="center"/>
      <protection/>
    </xf>
    <xf numFmtId="166" fontId="29" fillId="0" borderId="0" xfId="61" applyNumberFormat="1" applyFont="1" applyAlignment="1" applyProtection="1">
      <alignment horizontal="center" vertical="center"/>
      <protection hidden="1"/>
    </xf>
    <xf numFmtId="0" fontId="29" fillId="34" borderId="0" xfId="61" applyFont="1" applyFill="1" applyAlignment="1" applyProtection="1">
      <alignment horizontal="center" vertical="center"/>
      <protection hidden="1"/>
    </xf>
    <xf numFmtId="166" fontId="26" fillId="39" borderId="18" xfId="61" applyNumberFormat="1" applyFont="1" applyFill="1" applyBorder="1" applyAlignment="1" applyProtection="1">
      <alignment horizontal="center" vertical="center"/>
      <protection hidden="1"/>
    </xf>
    <xf numFmtId="0" fontId="29" fillId="34" borderId="0" xfId="61" applyFont="1" applyFill="1" applyAlignment="1" applyProtection="1">
      <alignment wrapText="1"/>
      <protection hidden="1" locked="0"/>
    </xf>
    <xf numFmtId="166" fontId="29" fillId="0" borderId="0" xfId="61" applyNumberFormat="1" applyFont="1" applyAlignment="1" applyProtection="1">
      <alignment horizontal="center" vertical="center"/>
      <protection hidden="1" locked="0"/>
    </xf>
    <xf numFmtId="166" fontId="26" fillId="39" borderId="18" xfId="61" applyNumberFormat="1" applyFont="1" applyFill="1" applyBorder="1" applyAlignment="1" applyProtection="1">
      <alignment horizontal="center" vertical="center"/>
      <protection hidden="1" locked="0"/>
    </xf>
    <xf numFmtId="166" fontId="26" fillId="39" borderId="30" xfId="61" applyNumberFormat="1" applyFont="1" applyFill="1" applyBorder="1" applyAlignment="1" applyProtection="1">
      <alignment horizontal="center" vertical="center"/>
      <protection hidden="1"/>
    </xf>
    <xf numFmtId="0" fontId="26" fillId="34" borderId="0" xfId="61" applyFont="1" applyFill="1" applyAlignment="1" applyProtection="1">
      <alignment horizontal="right" wrapText="1"/>
      <protection hidden="1" locked="0"/>
    </xf>
    <xf numFmtId="166" fontId="116" fillId="34" borderId="0" xfId="61" applyNumberFormat="1" applyFont="1" applyFill="1" applyAlignment="1" applyProtection="1">
      <alignment horizontal="center" vertical="center"/>
      <protection hidden="1" locked="0"/>
    </xf>
    <xf numFmtId="0" fontId="39" fillId="35" borderId="0" xfId="60" applyFont="1" applyFill="1" applyAlignment="1" applyProtection="1">
      <alignment vertical="center" wrapText="1"/>
      <protection hidden="1"/>
    </xf>
    <xf numFmtId="0" fontId="15" fillId="34" borderId="0" xfId="0" applyFont="1" applyFill="1" applyAlignment="1" applyProtection="1">
      <alignment/>
      <protection hidden="1"/>
    </xf>
    <xf numFmtId="170" fontId="15" fillId="34" borderId="0" xfId="0" applyNumberFormat="1" applyFont="1" applyFill="1" applyAlignment="1" applyProtection="1">
      <alignment/>
      <protection hidden="1"/>
    </xf>
    <xf numFmtId="0" fontId="26" fillId="34" borderId="0" xfId="0" applyFont="1" applyFill="1" applyAlignment="1" applyProtection="1">
      <alignment wrapText="1"/>
      <protection hidden="1"/>
    </xf>
    <xf numFmtId="0" fontId="26" fillId="34" borderId="0" xfId="60" applyFont="1" applyFill="1" applyAlignment="1" applyProtection="1">
      <alignment vertical="center" wrapText="1"/>
      <protection hidden="1"/>
    </xf>
    <xf numFmtId="0" fontId="29" fillId="34" borderId="0" xfId="61" applyFont="1" applyFill="1" applyAlignment="1" applyProtection="1">
      <alignment horizontal="center"/>
      <protection hidden="1" locked="0"/>
    </xf>
    <xf numFmtId="166" fontId="29" fillId="41" borderId="0" xfId="61" applyNumberFormat="1" applyFont="1" applyFill="1" applyAlignment="1" applyProtection="1">
      <alignment horizontal="center" vertical="center"/>
      <protection hidden="1" locked="0"/>
    </xf>
    <xf numFmtId="0" fontId="29" fillId="34" borderId="0" xfId="61" applyFont="1" applyFill="1" applyAlignment="1" applyProtection="1">
      <alignment wrapText="1"/>
      <protection hidden="1" locked="0"/>
    </xf>
    <xf numFmtId="0" fontId="29" fillId="0" borderId="0" xfId="61" applyFont="1" applyAlignment="1" applyProtection="1">
      <alignment horizontal="center" vertical="center"/>
      <protection hidden="1" locked="0"/>
    </xf>
    <xf numFmtId="0" fontId="29" fillId="34" borderId="0" xfId="62" applyFont="1" applyFill="1" applyAlignment="1">
      <alignment vertical="top"/>
      <protection/>
    </xf>
    <xf numFmtId="0" fontId="26" fillId="34" borderId="0" xfId="0" applyFont="1" applyFill="1" applyAlignment="1">
      <alignment wrapText="1"/>
    </xf>
    <xf numFmtId="0" fontId="26" fillId="34" borderId="0" xfId="0" applyFont="1" applyFill="1" applyAlignment="1">
      <alignment/>
    </xf>
    <xf numFmtId="0" fontId="36" fillId="34" borderId="0" xfId="0" applyFont="1" applyFill="1" applyAlignment="1">
      <alignment horizontal="right"/>
    </xf>
    <xf numFmtId="0" fontId="29" fillId="35" borderId="0" xfId="62" applyFont="1" applyFill="1">
      <alignment/>
      <protection/>
    </xf>
    <xf numFmtId="0" fontId="29" fillId="34" borderId="0" xfId="62" applyFont="1" applyFill="1" applyAlignment="1">
      <alignment vertical="top" wrapText="1"/>
      <protection/>
    </xf>
    <xf numFmtId="0" fontId="29" fillId="41" borderId="0" xfId="62" applyFont="1" applyFill="1" applyAlignment="1">
      <alignment vertical="top" wrapText="1"/>
      <protection/>
    </xf>
    <xf numFmtId="0" fontId="29" fillId="41" borderId="0" xfId="62" applyFont="1" applyFill="1" applyAlignment="1">
      <alignment vertical="top"/>
      <protection/>
    </xf>
    <xf numFmtId="0" fontId="36" fillId="34" borderId="26" xfId="0" applyFont="1" applyFill="1" applyBorder="1" applyAlignment="1" applyProtection="1">
      <alignment horizontal="left" vertical="center" wrapText="1"/>
      <protection hidden="1"/>
    </xf>
    <xf numFmtId="0" fontId="117" fillId="34" borderId="0" xfId="0" applyFont="1" applyFill="1" applyAlignment="1">
      <alignment horizontal="center"/>
    </xf>
    <xf numFmtId="0" fontId="40" fillId="34" borderId="0" xfId="0" applyFont="1" applyFill="1" applyAlignment="1" applyProtection="1">
      <alignment horizontal="right" vertical="center"/>
      <protection hidden="1"/>
    </xf>
    <xf numFmtId="0" fontId="27" fillId="34" borderId="0" xfId="0" applyFont="1" applyFill="1" applyAlignment="1">
      <alignment/>
    </xf>
    <xf numFmtId="0" fontId="27" fillId="34" borderId="0" xfId="60" applyFont="1" applyFill="1" applyAlignment="1" applyProtection="1">
      <alignment horizontal="center" vertical="center" wrapText="1"/>
      <protection hidden="1" locked="0"/>
    </xf>
    <xf numFmtId="0" fontId="27" fillId="34" borderId="0" xfId="60" applyFont="1" applyFill="1" applyAlignment="1" applyProtection="1">
      <alignment horizontal="center" vertical="center"/>
      <protection hidden="1" locked="0"/>
    </xf>
    <xf numFmtId="0" fontId="27" fillId="0" borderId="0" xfId="60" applyFont="1" applyAlignment="1" applyProtection="1">
      <alignment vertical="center" wrapText="1"/>
      <protection hidden="1" locked="0"/>
    </xf>
    <xf numFmtId="0" fontId="27" fillId="34" borderId="0" xfId="60" applyFont="1" applyFill="1" applyAlignment="1" applyProtection="1">
      <alignment vertical="center"/>
      <protection hidden="1" locked="0"/>
    </xf>
    <xf numFmtId="0" fontId="16" fillId="34" borderId="0" xfId="62" applyFont="1" applyFill="1" applyAlignment="1">
      <alignment vertical="top"/>
      <protection/>
    </xf>
    <xf numFmtId="0" fontId="16" fillId="34" borderId="0" xfId="62" applyFont="1" applyFill="1" applyProtection="1">
      <alignment/>
      <protection hidden="1" locked="0"/>
    </xf>
    <xf numFmtId="0" fontId="41" fillId="34" borderId="0" xfId="62" applyFont="1" applyFill="1" applyAlignment="1" applyProtection="1">
      <alignment horizontal="center" vertical="center" wrapText="1"/>
      <protection hidden="1" locked="0"/>
    </xf>
    <xf numFmtId="0" fontId="16" fillId="34" borderId="0" xfId="0" applyFont="1" applyFill="1" applyAlignment="1" applyProtection="1">
      <alignment/>
      <protection hidden="1" locked="0"/>
    </xf>
    <xf numFmtId="0" fontId="16" fillId="34" borderId="0" xfId="0" applyFont="1" applyFill="1" applyAlignment="1" applyProtection="1">
      <alignment horizontal="center" vertical="center"/>
      <protection hidden="1" locked="0"/>
    </xf>
    <xf numFmtId="0" fontId="16" fillId="34" borderId="0" xfId="0" applyFont="1" applyFill="1" applyAlignment="1" applyProtection="1">
      <alignment wrapText="1"/>
      <protection hidden="1" locked="0"/>
    </xf>
    <xf numFmtId="0" fontId="27" fillId="34" borderId="26" xfId="0" applyFont="1" applyFill="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27" fillId="34" borderId="0" xfId="62" applyFont="1" applyFill="1" applyAlignment="1" applyProtection="1">
      <alignment vertical="center" wrapText="1"/>
      <protection hidden="1" locked="0"/>
    </xf>
    <xf numFmtId="0" fontId="27" fillId="34" borderId="0" xfId="62" applyFont="1" applyFill="1" applyAlignment="1" applyProtection="1">
      <alignment vertical="center"/>
      <protection hidden="1" locked="0"/>
    </xf>
    <xf numFmtId="3" fontId="16" fillId="34" borderId="18" xfId="62" applyNumberFormat="1" applyFont="1" applyFill="1" applyBorder="1" applyAlignment="1" applyProtection="1">
      <alignment vertical="center"/>
      <protection hidden="1" locked="0"/>
    </xf>
    <xf numFmtId="3" fontId="16" fillId="34" borderId="0" xfId="62" applyNumberFormat="1" applyFont="1" applyFill="1" applyAlignment="1" applyProtection="1">
      <alignment vertical="center"/>
      <protection hidden="1" locked="0"/>
    </xf>
    <xf numFmtId="0" fontId="16" fillId="34" borderId="0" xfId="62" applyFont="1" applyFill="1" applyAlignment="1" applyProtection="1">
      <alignment vertical="center"/>
      <protection hidden="1" locked="0"/>
    </xf>
    <xf numFmtId="170" fontId="16" fillId="34" borderId="0" xfId="62" applyNumberFormat="1" applyFont="1" applyFill="1" applyAlignment="1" applyProtection="1">
      <alignment vertical="center"/>
      <protection hidden="1" locked="0"/>
    </xf>
    <xf numFmtId="170" fontId="27" fillId="34" borderId="26" xfId="43" applyNumberFormat="1" applyFont="1" applyFill="1" applyBorder="1" applyAlignment="1" applyProtection="1">
      <alignment vertical="center"/>
      <protection hidden="1" locked="0"/>
    </xf>
    <xf numFmtId="170" fontId="27" fillId="39" borderId="30" xfId="43" applyNumberFormat="1" applyFont="1" applyFill="1" applyBorder="1" applyAlignment="1" applyProtection="1">
      <alignment horizontal="left" vertical="center" wrapText="1"/>
      <protection hidden="1" locked="0"/>
    </xf>
    <xf numFmtId="0" fontId="16" fillId="34" borderId="0" xfId="0" applyFont="1" applyFill="1" applyAlignment="1">
      <alignment/>
    </xf>
    <xf numFmtId="170" fontId="27" fillId="39" borderId="30" xfId="43" applyNumberFormat="1" applyFont="1" applyFill="1" applyBorder="1" applyAlignment="1" applyProtection="1">
      <alignment horizontal="right" vertical="center"/>
      <protection hidden="1" locked="0"/>
    </xf>
    <xf numFmtId="170" fontId="27" fillId="34" borderId="0" xfId="43" applyNumberFormat="1" applyFont="1" applyFill="1" applyAlignment="1" applyProtection="1">
      <alignment horizontal="right" vertical="center"/>
      <protection hidden="1" locked="0"/>
    </xf>
    <xf numFmtId="170" fontId="27" fillId="33" borderId="30" xfId="43" applyNumberFormat="1" applyFont="1" applyFill="1" applyBorder="1" applyAlignment="1" applyProtection="1">
      <alignment horizontal="right" vertical="center"/>
      <protection hidden="1" locked="0"/>
    </xf>
    <xf numFmtId="170" fontId="27" fillId="0" borderId="0" xfId="43" applyNumberFormat="1" applyFont="1" applyAlignment="1" applyProtection="1">
      <alignment horizontal="right" vertical="center"/>
      <protection hidden="1" locked="0"/>
    </xf>
    <xf numFmtId="170" fontId="27" fillId="39" borderId="30" xfId="43" applyNumberFormat="1" applyFont="1" applyFill="1" applyBorder="1" applyAlignment="1" applyProtection="1">
      <alignment vertical="center"/>
      <protection hidden="1"/>
    </xf>
    <xf numFmtId="170" fontId="27" fillId="39" borderId="30" xfId="43" applyNumberFormat="1" applyFont="1" applyFill="1" applyBorder="1" applyAlignment="1" applyProtection="1">
      <alignment vertical="center"/>
      <protection hidden="1" locked="0"/>
    </xf>
    <xf numFmtId="170" fontId="27" fillId="0" borderId="0" xfId="43" applyNumberFormat="1" applyFont="1" applyAlignment="1" applyProtection="1">
      <alignment horizontal="left" vertical="center" wrapText="1"/>
      <protection hidden="1" locked="0"/>
    </xf>
    <xf numFmtId="170" fontId="27" fillId="0" borderId="26" xfId="43" applyNumberFormat="1" applyFont="1" applyBorder="1" applyAlignment="1" applyProtection="1">
      <alignment horizontal="right" vertical="center"/>
      <protection hidden="1" locked="0"/>
    </xf>
    <xf numFmtId="170" fontId="27" fillId="0" borderId="26" xfId="43" applyNumberFormat="1" applyFont="1" applyBorder="1" applyAlignment="1" applyProtection="1">
      <alignment vertical="center"/>
      <protection hidden="1"/>
    </xf>
    <xf numFmtId="170" fontId="27" fillId="0" borderId="26" xfId="43" applyNumberFormat="1" applyFont="1" applyBorder="1" applyAlignment="1" applyProtection="1">
      <alignment vertical="center"/>
      <protection hidden="1" locked="0"/>
    </xf>
    <xf numFmtId="0" fontId="16" fillId="0" borderId="0" xfId="0" applyFont="1" applyAlignment="1">
      <alignment/>
    </xf>
    <xf numFmtId="0" fontId="16" fillId="0" borderId="0" xfId="62" applyFont="1" applyAlignment="1" applyProtection="1">
      <alignment vertical="center" wrapText="1"/>
      <protection hidden="1" locked="0"/>
    </xf>
    <xf numFmtId="0" fontId="16" fillId="34" borderId="0" xfId="62" applyFont="1" applyFill="1" applyAlignment="1" applyProtection="1">
      <alignment vertical="center" wrapText="1"/>
      <protection hidden="1" locked="0"/>
    </xf>
    <xf numFmtId="170" fontId="27" fillId="0" borderId="18" xfId="43" applyNumberFormat="1" applyFont="1" applyBorder="1" applyAlignment="1" applyProtection="1">
      <alignment vertical="center"/>
      <protection hidden="1"/>
    </xf>
    <xf numFmtId="170" fontId="27" fillId="0" borderId="18" xfId="43" applyNumberFormat="1" applyFont="1" applyBorder="1" applyAlignment="1" applyProtection="1">
      <alignment vertical="center"/>
      <protection hidden="1" locked="0"/>
    </xf>
    <xf numFmtId="170" fontId="27" fillId="0" borderId="18" xfId="43" applyNumberFormat="1" applyFont="1" applyBorder="1" applyAlignment="1" applyProtection="1">
      <alignment horizontal="right" vertical="center"/>
      <protection hidden="1" locked="0"/>
    </xf>
    <xf numFmtId="170" fontId="27" fillId="39" borderId="30" xfId="43" applyNumberFormat="1" applyFont="1" applyFill="1" applyBorder="1" applyAlignment="1" applyProtection="1">
      <alignment horizontal="right" vertical="center"/>
      <protection hidden="1"/>
    </xf>
    <xf numFmtId="170" fontId="27" fillId="33" borderId="30" xfId="43" applyNumberFormat="1" applyFont="1" applyFill="1" applyBorder="1" applyAlignment="1" applyProtection="1">
      <alignment horizontal="right" vertical="center"/>
      <protection hidden="1"/>
    </xf>
    <xf numFmtId="0" fontId="27" fillId="0" borderId="0" xfId="62" applyFont="1" applyAlignment="1" applyProtection="1">
      <alignment vertical="center" wrapText="1"/>
      <protection hidden="1" locked="0"/>
    </xf>
    <xf numFmtId="170" fontId="27" fillId="0" borderId="0" xfId="43" applyNumberFormat="1" applyFont="1" applyAlignment="1" applyProtection="1">
      <alignment vertical="center"/>
      <protection hidden="1"/>
    </xf>
    <xf numFmtId="170" fontId="27" fillId="0" borderId="0" xfId="43" applyNumberFormat="1" applyFont="1" applyAlignment="1" applyProtection="1">
      <alignment vertical="center"/>
      <protection hidden="1" locked="0"/>
    </xf>
    <xf numFmtId="0" fontId="16" fillId="34" borderId="18" xfId="0" applyFont="1" applyFill="1" applyBorder="1" applyAlignment="1" applyProtection="1">
      <alignment vertical="top" wrapText="1"/>
      <protection hidden="1" locked="0"/>
    </xf>
    <xf numFmtId="170" fontId="16" fillId="34" borderId="18" xfId="43" applyNumberFormat="1" applyFont="1" applyFill="1" applyBorder="1" applyAlignment="1" applyProtection="1">
      <alignment vertical="center"/>
      <protection hidden="1" locked="0"/>
    </xf>
    <xf numFmtId="170" fontId="16" fillId="34" borderId="0" xfId="43" applyNumberFormat="1" applyFont="1" applyFill="1" applyAlignment="1" applyProtection="1">
      <alignment vertical="center"/>
      <protection hidden="1" locked="0"/>
    </xf>
    <xf numFmtId="170" fontId="16" fillId="34" borderId="26" xfId="43" applyNumberFormat="1" applyFont="1" applyFill="1" applyBorder="1" applyAlignment="1" applyProtection="1">
      <alignment vertical="center"/>
      <protection hidden="1" locked="0"/>
    </xf>
    <xf numFmtId="170" fontId="16" fillId="34" borderId="30" xfId="43" applyNumberFormat="1" applyFont="1" applyFill="1" applyBorder="1" applyAlignment="1" applyProtection="1">
      <alignment vertical="center"/>
      <protection hidden="1" locked="0"/>
    </xf>
    <xf numFmtId="0" fontId="27" fillId="0" borderId="0" xfId="0" applyFont="1" applyAlignment="1" applyProtection="1">
      <alignment horizontal="justify" vertical="center" wrapText="1"/>
      <protection hidden="1" locked="0"/>
    </xf>
    <xf numFmtId="170" fontId="16" fillId="0" borderId="0" xfId="43" applyNumberFormat="1" applyFont="1" applyAlignment="1" applyProtection="1">
      <alignment vertical="center"/>
      <protection hidden="1" locked="0"/>
    </xf>
    <xf numFmtId="170" fontId="16" fillId="0" borderId="18" xfId="43" applyNumberFormat="1" applyFont="1" applyBorder="1" applyAlignment="1" applyProtection="1">
      <alignment horizontal="right" vertical="center"/>
      <protection hidden="1" locked="0"/>
    </xf>
    <xf numFmtId="170" fontId="27" fillId="0" borderId="18" xfId="43" applyNumberFormat="1" applyFont="1" applyBorder="1" applyAlignment="1" applyProtection="1">
      <alignment horizontal="right" vertical="center"/>
      <protection hidden="1"/>
    </xf>
    <xf numFmtId="170" fontId="16" fillId="0" borderId="0" xfId="43" applyNumberFormat="1" applyFont="1" applyAlignment="1" applyProtection="1">
      <alignment horizontal="right" vertical="center"/>
      <protection hidden="1" locked="0"/>
    </xf>
    <xf numFmtId="170" fontId="27" fillId="0" borderId="0" xfId="43" applyNumberFormat="1" applyFont="1" applyAlignment="1" applyProtection="1">
      <alignment horizontal="right" vertical="center"/>
      <protection hidden="1"/>
    </xf>
    <xf numFmtId="0" fontId="16" fillId="0" borderId="32" xfId="62" applyFont="1" applyBorder="1" applyAlignment="1" applyProtection="1">
      <alignment vertical="center" wrapText="1"/>
      <protection hidden="1" locked="0"/>
    </xf>
    <xf numFmtId="170" fontId="27" fillId="0" borderId="32" xfId="43" applyNumberFormat="1" applyFont="1" applyBorder="1" applyAlignment="1" applyProtection="1">
      <alignment horizontal="right" vertical="center"/>
      <protection hidden="1" locked="0"/>
    </xf>
    <xf numFmtId="170" fontId="27" fillId="0" borderId="32" xfId="43" applyNumberFormat="1" applyFont="1" applyBorder="1" applyAlignment="1" applyProtection="1">
      <alignment horizontal="right" vertical="center"/>
      <protection hidden="1"/>
    </xf>
    <xf numFmtId="170" fontId="27" fillId="34" borderId="0" xfId="43" applyNumberFormat="1" applyFont="1" applyFill="1" applyAlignment="1" applyProtection="1">
      <alignment horizontal="right" vertical="center"/>
      <protection hidden="1"/>
    </xf>
    <xf numFmtId="0" fontId="27" fillId="34" borderId="30" xfId="0" applyFont="1" applyFill="1" applyBorder="1" applyAlignment="1" applyProtection="1">
      <alignment horizontal="justify" vertical="center" wrapText="1"/>
      <protection hidden="1" locked="0"/>
    </xf>
    <xf numFmtId="170" fontId="27" fillId="34" borderId="0" xfId="43" applyNumberFormat="1" applyFont="1" applyFill="1" applyAlignment="1">
      <alignment horizontal="right" vertical="center"/>
    </xf>
    <xf numFmtId="170" fontId="16" fillId="34" borderId="18" xfId="43" applyNumberFormat="1" applyFont="1" applyFill="1" applyBorder="1" applyAlignment="1" applyProtection="1">
      <alignment vertical="center"/>
      <protection hidden="1"/>
    </xf>
    <xf numFmtId="0" fontId="27" fillId="0" borderId="33" xfId="0" applyFont="1" applyBorder="1" applyAlignment="1" applyProtection="1">
      <alignment horizontal="justify" vertical="center" wrapText="1"/>
      <protection hidden="1" locked="0"/>
    </xf>
    <xf numFmtId="0" fontId="16" fillId="0" borderId="26" xfId="0" applyFont="1" applyBorder="1" applyAlignment="1">
      <alignment wrapText="1"/>
    </xf>
    <xf numFmtId="170" fontId="27" fillId="34" borderId="0" xfId="43" applyNumberFormat="1" applyFont="1" applyFill="1" applyAlignment="1">
      <alignment horizontal="center" vertical="center"/>
    </xf>
    <xf numFmtId="170" fontId="27" fillId="35" borderId="0" xfId="43" applyNumberFormat="1" applyFont="1" applyFill="1" applyAlignment="1">
      <alignment horizontal="right" vertical="center" wrapText="1"/>
    </xf>
    <xf numFmtId="0" fontId="41" fillId="34" borderId="0" xfId="60" applyFont="1" applyFill="1" applyAlignment="1">
      <alignment vertical="center"/>
      <protection/>
    </xf>
    <xf numFmtId="170" fontId="27" fillId="35" borderId="0" xfId="43" applyNumberFormat="1" applyFont="1" applyFill="1" applyAlignment="1">
      <alignment vertical="center"/>
    </xf>
    <xf numFmtId="0" fontId="16" fillId="34" borderId="0" xfId="62" applyFont="1" applyFill="1" applyAlignment="1">
      <alignment vertical="center"/>
      <protection/>
    </xf>
    <xf numFmtId="0" fontId="27" fillId="35" borderId="0" xfId="0" applyFont="1" applyFill="1" applyAlignment="1">
      <alignment wrapText="1"/>
    </xf>
    <xf numFmtId="0" fontId="41" fillId="34" borderId="0" xfId="0" applyFont="1" applyFill="1" applyAlignment="1">
      <alignment/>
    </xf>
    <xf numFmtId="0" fontId="16" fillId="35" borderId="0" xfId="0" applyFont="1" applyFill="1" applyAlignment="1">
      <alignment wrapText="1"/>
    </xf>
    <xf numFmtId="0" fontId="27" fillId="34" borderId="0" xfId="60" applyFont="1" applyFill="1" applyAlignment="1">
      <alignment vertical="center"/>
      <protection/>
    </xf>
    <xf numFmtId="0" fontId="27" fillId="35" borderId="0" xfId="62" applyFont="1" applyFill="1" applyAlignment="1">
      <alignment vertical="top"/>
      <protection/>
    </xf>
    <xf numFmtId="0" fontId="27" fillId="34" borderId="0" xfId="62" applyFont="1" applyFill="1" applyAlignment="1">
      <alignment vertical="top"/>
      <protection/>
    </xf>
    <xf numFmtId="0" fontId="27" fillId="35" borderId="0" xfId="60" applyFont="1" applyFill="1" applyAlignment="1">
      <alignment vertical="center" wrapText="1"/>
      <protection/>
    </xf>
    <xf numFmtId="0" fontId="27" fillId="35" borderId="0" xfId="61" applyFont="1" applyFill="1" applyAlignment="1">
      <alignment wrapText="1"/>
      <protection/>
    </xf>
    <xf numFmtId="0" fontId="27" fillId="34" borderId="0" xfId="61" applyFont="1" applyFill="1" applyAlignment="1">
      <alignment horizontal="right"/>
      <protection/>
    </xf>
    <xf numFmtId="0" fontId="27" fillId="34" borderId="0" xfId="61" applyFont="1" applyFill="1" applyAlignment="1">
      <alignment horizontal="left"/>
      <protection/>
    </xf>
    <xf numFmtId="0" fontId="27" fillId="34" borderId="0" xfId="0" applyFont="1" applyFill="1" applyAlignment="1" applyProtection="1">
      <alignment/>
      <protection hidden="1"/>
    </xf>
    <xf numFmtId="0" fontId="0" fillId="0" borderId="0" xfId="0" applyAlignment="1">
      <alignment/>
    </xf>
    <xf numFmtId="0" fontId="110" fillId="34" borderId="18" xfId="0" applyFont="1" applyFill="1" applyBorder="1" applyAlignment="1">
      <alignment wrapText="1"/>
    </xf>
    <xf numFmtId="0" fontId="0" fillId="0" borderId="0" xfId="0" applyAlignment="1">
      <alignment/>
    </xf>
    <xf numFmtId="0" fontId="115" fillId="34" borderId="0" xfId="0" applyFont="1" applyFill="1" applyAlignment="1">
      <alignment/>
    </xf>
    <xf numFmtId="0" fontId="115" fillId="34" borderId="0" xfId="0" applyFont="1" applyFill="1" applyAlignment="1" applyProtection="1">
      <alignment horizontal="center"/>
      <protection hidden="1"/>
    </xf>
    <xf numFmtId="14" fontId="0" fillId="0" borderId="0" xfId="0" applyNumberFormat="1" applyAlignment="1">
      <alignment/>
    </xf>
    <xf numFmtId="10" fontId="0" fillId="34" borderId="0" xfId="67" applyNumberFormat="1" applyFont="1" applyFill="1" applyAlignment="1">
      <alignment/>
    </xf>
    <xf numFmtId="0" fontId="43" fillId="0" borderId="0" xfId="0" applyFont="1" applyAlignment="1" applyProtection="1">
      <alignment horizontal="left" vertical="center"/>
      <protection hidden="1"/>
    </xf>
    <xf numFmtId="0" fontId="44" fillId="0" borderId="0" xfId="0" applyFont="1" applyAlignment="1" applyProtection="1">
      <alignment horizontal="center"/>
      <protection hidden="1"/>
    </xf>
    <xf numFmtId="167" fontId="26" fillId="0" borderId="0" xfId="0" applyNumberFormat="1" applyFont="1" applyAlignment="1">
      <alignment horizontal="right"/>
    </xf>
    <xf numFmtId="0" fontId="37" fillId="34" borderId="0" xfId="0" applyFont="1" applyFill="1" applyBorder="1" applyAlignment="1" applyProtection="1">
      <alignment horizontal="left" vertical="center"/>
      <protection hidden="1"/>
    </xf>
    <xf numFmtId="0" fontId="29" fillId="34" borderId="0" xfId="0" applyFont="1" applyFill="1" applyBorder="1" applyAlignment="1" applyProtection="1">
      <alignment horizontal="center"/>
      <protection hidden="1" locked="0"/>
    </xf>
    <xf numFmtId="0" fontId="26" fillId="34" borderId="0" xfId="0" applyFont="1" applyFill="1" applyBorder="1" applyAlignment="1" applyProtection="1">
      <alignment horizontal="center"/>
      <protection hidden="1"/>
    </xf>
    <xf numFmtId="176" fontId="29" fillId="34" borderId="0" xfId="0" applyNumberFormat="1" applyFont="1" applyFill="1" applyBorder="1" applyAlignment="1" applyProtection="1">
      <alignment horizontal="right"/>
      <protection hidden="1"/>
    </xf>
    <xf numFmtId="0" fontId="28" fillId="34" borderId="0" xfId="0" applyFont="1" applyFill="1" applyBorder="1" applyAlignment="1" applyProtection="1">
      <alignment horizontal="left" vertical="center"/>
      <protection hidden="1"/>
    </xf>
    <xf numFmtId="0" fontId="29" fillId="34" borderId="0" xfId="0" applyFont="1" applyFill="1" applyBorder="1" applyAlignment="1" applyProtection="1">
      <alignment horizontal="center"/>
      <protection hidden="1"/>
    </xf>
    <xf numFmtId="166" fontId="29" fillId="34" borderId="0" xfId="0" applyNumberFormat="1" applyFont="1" applyFill="1" applyBorder="1" applyAlignment="1" applyProtection="1">
      <alignment horizontal="right"/>
      <protection hidden="1"/>
    </xf>
    <xf numFmtId="166" fontId="26" fillId="43" borderId="28" xfId="0" applyNumberFormat="1" applyFont="1" applyFill="1" applyBorder="1" applyAlignment="1">
      <alignment horizontal="right"/>
    </xf>
    <xf numFmtId="167" fontId="26" fillId="34" borderId="0" xfId="0" applyNumberFormat="1" applyFont="1" applyFill="1" applyAlignment="1">
      <alignment horizontal="right"/>
    </xf>
    <xf numFmtId="0" fontId="29" fillId="0" borderId="0" xfId="0" applyFont="1" applyAlignment="1" applyProtection="1">
      <alignment horizontal="left" vertical="center"/>
      <protection hidden="1"/>
    </xf>
    <xf numFmtId="166" fontId="29" fillId="0" borderId="0" xfId="0" applyNumberFormat="1" applyFont="1" applyAlignment="1">
      <alignment horizontal="right"/>
    </xf>
    <xf numFmtId="0" fontId="26" fillId="0" borderId="28" xfId="0" applyFont="1" applyBorder="1" applyAlignment="1" applyProtection="1">
      <alignment horizontal="left" vertical="center" wrapText="1"/>
      <protection hidden="1"/>
    </xf>
    <xf numFmtId="0" fontId="26" fillId="0" borderId="0" xfId="0" applyFont="1" applyAlignment="1" applyProtection="1">
      <alignment horizontal="left" vertical="center"/>
      <protection hidden="1"/>
    </xf>
    <xf numFmtId="0" fontId="26" fillId="0" borderId="0" xfId="0" applyFont="1" applyAlignment="1" applyProtection="1">
      <alignment horizontal="center"/>
      <protection hidden="1"/>
    </xf>
    <xf numFmtId="0" fontId="115" fillId="34" borderId="0" xfId="0" applyFont="1" applyFill="1" applyAlignment="1" applyProtection="1">
      <alignment horizontal="left" vertical="center"/>
      <protection hidden="1"/>
    </xf>
    <xf numFmtId="0" fontId="99" fillId="34" borderId="0" xfId="0" applyFont="1" applyFill="1" applyAlignment="1">
      <alignment/>
    </xf>
    <xf numFmtId="0" fontId="115" fillId="0" borderId="0" xfId="0" applyFont="1" applyAlignment="1" applyProtection="1">
      <alignment horizontal="left" vertical="center"/>
      <protection hidden="1"/>
    </xf>
    <xf numFmtId="181" fontId="26" fillId="39" borderId="28" xfId="0" applyNumberFormat="1" applyFont="1" applyFill="1" applyBorder="1" applyAlignment="1" applyProtection="1">
      <alignment horizontal="right"/>
      <protection hidden="1"/>
    </xf>
    <xf numFmtId="0" fontId="16" fillId="0" borderId="26" xfId="0" applyFont="1" applyBorder="1" applyAlignment="1">
      <alignment/>
    </xf>
    <xf numFmtId="0" fontId="0" fillId="0" borderId="0" xfId="0" applyAlignment="1">
      <alignment/>
    </xf>
    <xf numFmtId="0" fontId="26" fillId="0" borderId="0" xfId="0" applyFont="1" applyBorder="1" applyAlignment="1" applyProtection="1">
      <alignment horizontal="justify" vertical="center" wrapText="1"/>
      <protection hidden="1" locked="0"/>
    </xf>
    <xf numFmtId="0" fontId="3" fillId="34" borderId="0" xfId="62" applyNumberFormat="1" applyFont="1" applyFill="1" applyBorder="1" applyAlignment="1" applyProtection="1">
      <alignment vertical="center"/>
      <protection/>
    </xf>
    <xf numFmtId="0" fontId="29" fillId="34" borderId="18" xfId="0" applyFont="1" applyFill="1" applyBorder="1" applyAlignment="1" applyProtection="1">
      <alignment horizontal="justify" vertical="center" wrapText="1"/>
      <protection hidden="1" locked="0"/>
    </xf>
    <xf numFmtId="170" fontId="16" fillId="0" borderId="26" xfId="43" applyNumberFormat="1" applyFont="1" applyBorder="1" applyAlignment="1" applyProtection="1">
      <alignment horizontal="right" vertical="center"/>
      <protection hidden="1" locked="0"/>
    </xf>
    <xf numFmtId="170" fontId="29" fillId="0" borderId="0" xfId="0" applyNumberFormat="1" applyFont="1" applyAlignment="1">
      <alignment/>
    </xf>
    <xf numFmtId="0" fontId="29" fillId="34" borderId="0" xfId="0" applyFont="1" applyFill="1" applyAlignment="1" applyProtection="1">
      <alignment horizontal="center"/>
      <protection locked="0"/>
    </xf>
    <xf numFmtId="0" fontId="29" fillId="34" borderId="28" xfId="0" applyFont="1" applyFill="1" applyBorder="1" applyAlignment="1" applyProtection="1">
      <alignment horizontal="center"/>
      <protection locked="0"/>
    </xf>
    <xf numFmtId="0" fontId="16" fillId="0" borderId="18" xfId="0" applyFont="1" applyBorder="1" applyAlignment="1">
      <alignment wrapText="1"/>
    </xf>
    <xf numFmtId="170" fontId="0" fillId="34" borderId="0" xfId="0" applyNumberFormat="1" applyFill="1" applyAlignment="1">
      <alignment/>
    </xf>
    <xf numFmtId="166" fontId="71" fillId="34" borderId="0" xfId="0" applyNumberFormat="1" applyFont="1" applyFill="1" applyAlignment="1">
      <alignment/>
    </xf>
    <xf numFmtId="166" fontId="0" fillId="34" borderId="0" xfId="0" applyNumberFormat="1" applyFill="1" applyAlignment="1">
      <alignment/>
    </xf>
    <xf numFmtId="170" fontId="29" fillId="42" borderId="26" xfId="0" applyNumberFormat="1" applyFont="1" applyFill="1" applyBorder="1" applyAlignment="1" applyProtection="1">
      <alignment/>
      <protection hidden="1"/>
    </xf>
    <xf numFmtId="170" fontId="26" fillId="42" borderId="0" xfId="63" applyNumberFormat="1" applyFont="1" applyFill="1" applyAlignment="1" applyProtection="1">
      <alignment vertical="center"/>
      <protection hidden="1"/>
    </xf>
    <xf numFmtId="170" fontId="29" fillId="42" borderId="26" xfId="0" applyNumberFormat="1" applyFont="1" applyFill="1" applyBorder="1" applyAlignment="1" applyProtection="1">
      <alignment/>
      <protection hidden="1" locked="0"/>
    </xf>
    <xf numFmtId="0" fontId="26" fillId="42" borderId="0" xfId="0" applyFont="1" applyFill="1" applyAlignment="1" applyProtection="1">
      <alignment horizontal="center" wrapText="1"/>
      <protection hidden="1" locked="0"/>
    </xf>
    <xf numFmtId="0" fontId="29" fillId="42" borderId="0" xfId="0" applyFont="1" applyFill="1" applyAlignment="1">
      <alignment horizontal="center"/>
    </xf>
    <xf numFmtId="0" fontId="36" fillId="34" borderId="26" xfId="0" applyFont="1" applyFill="1" applyBorder="1" applyAlignment="1" applyProtection="1">
      <alignment horizontal="left" vertical="center"/>
      <protection hidden="1"/>
    </xf>
    <xf numFmtId="0" fontId="29" fillId="34" borderId="0" xfId="0" applyFont="1" applyFill="1" applyAlignment="1">
      <alignment/>
    </xf>
    <xf numFmtId="0" fontId="0" fillId="0" borderId="0" xfId="0" applyAlignment="1">
      <alignment/>
    </xf>
    <xf numFmtId="0" fontId="42" fillId="0" borderId="0" xfId="0" applyFont="1" applyBorder="1" applyAlignment="1" applyProtection="1">
      <alignment horizontal="left" vertical="center" wrapText="1"/>
      <protection hidden="1"/>
    </xf>
    <xf numFmtId="0" fontId="29" fillId="34" borderId="0" xfId="0" applyFont="1" applyFill="1" applyBorder="1" applyAlignment="1" applyProtection="1">
      <alignment horizontal="center"/>
      <protection locked="0"/>
    </xf>
    <xf numFmtId="166" fontId="26" fillId="34" borderId="0" xfId="0" applyNumberFormat="1" applyFont="1" applyFill="1" applyBorder="1" applyAlignment="1">
      <alignment horizontal="right"/>
    </xf>
    <xf numFmtId="0" fontId="113" fillId="34" borderId="0" xfId="0" applyFont="1" applyFill="1" applyBorder="1" applyAlignment="1">
      <alignment wrapText="1"/>
    </xf>
    <xf numFmtId="0" fontId="30" fillId="34" borderId="0" xfId="0" applyFont="1" applyFill="1" applyBorder="1" applyAlignment="1" applyProtection="1">
      <alignment horizontal="left" vertical="center"/>
      <protection hidden="1"/>
    </xf>
    <xf numFmtId="166" fontId="26" fillId="43" borderId="0" xfId="0" applyNumberFormat="1" applyFont="1" applyFill="1" applyBorder="1" applyAlignment="1" applyProtection="1">
      <alignment horizontal="right"/>
      <protection hidden="1"/>
    </xf>
    <xf numFmtId="0" fontId="29" fillId="34" borderId="0" xfId="0" applyFont="1" applyFill="1" applyBorder="1" applyAlignment="1">
      <alignment/>
    </xf>
    <xf numFmtId="0" fontId="26" fillId="34" borderId="0" xfId="0" applyFont="1" applyFill="1" applyAlignment="1">
      <alignment horizontal="right"/>
    </xf>
    <xf numFmtId="0" fontId="29" fillId="34" borderId="0" xfId="0" applyFont="1" applyFill="1" applyAlignment="1">
      <alignment/>
    </xf>
    <xf numFmtId="0" fontId="26" fillId="34" borderId="0" xfId="0" applyFont="1" applyFill="1" applyAlignment="1" applyProtection="1">
      <alignment horizontal="right" vertical="center"/>
      <protection hidden="1"/>
    </xf>
    <xf numFmtId="170" fontId="27" fillId="34" borderId="0" xfId="43" applyNumberFormat="1" applyFont="1" applyFill="1" applyAlignment="1">
      <alignment horizontal="center" vertical="center"/>
    </xf>
    <xf numFmtId="0" fontId="0" fillId="0" borderId="0" xfId="0" applyAlignment="1">
      <alignment/>
    </xf>
    <xf numFmtId="0" fontId="26" fillId="35" borderId="0" xfId="61" applyFont="1" applyFill="1" applyProtection="1">
      <alignment/>
      <protection hidden="1"/>
    </xf>
    <xf numFmtId="170" fontId="27" fillId="34" borderId="0" xfId="43" applyNumberFormat="1" applyFont="1" applyFill="1" applyBorder="1" applyAlignment="1" applyProtection="1">
      <alignment horizontal="right" vertical="center"/>
      <protection hidden="1" locked="0"/>
    </xf>
    <xf numFmtId="170" fontId="27" fillId="0" borderId="33" xfId="43" applyNumberFormat="1" applyFont="1" applyBorder="1" applyAlignment="1" applyProtection="1">
      <alignment horizontal="left" vertical="center" wrapText="1"/>
      <protection hidden="1" locked="0"/>
    </xf>
    <xf numFmtId="170" fontId="16" fillId="0" borderId="0" xfId="45" applyNumberFormat="1" applyFont="1" applyFill="1" applyBorder="1" applyAlignment="1" applyProtection="1">
      <alignment vertical="center"/>
      <protection hidden="1" locked="0"/>
    </xf>
    <xf numFmtId="170" fontId="16" fillId="34" borderId="0" xfId="45" applyNumberFormat="1" applyFont="1" applyFill="1" applyBorder="1" applyAlignment="1" applyProtection="1">
      <alignment vertical="center"/>
      <protection hidden="1" locked="0"/>
    </xf>
    <xf numFmtId="170" fontId="27" fillId="0" borderId="0" xfId="45" applyNumberFormat="1" applyFont="1" applyFill="1" applyBorder="1" applyAlignment="1" applyProtection="1">
      <alignment vertical="center"/>
      <protection hidden="1"/>
    </xf>
    <xf numFmtId="170" fontId="27" fillId="0" borderId="0" xfId="45" applyNumberFormat="1" applyFont="1" applyFill="1" applyBorder="1" applyAlignment="1" applyProtection="1">
      <alignment vertical="center"/>
      <protection hidden="1" locked="0"/>
    </xf>
    <xf numFmtId="170" fontId="27" fillId="34" borderId="18" xfId="43" applyNumberFormat="1" applyFont="1" applyFill="1" applyBorder="1" applyAlignment="1" applyProtection="1">
      <alignment vertical="center"/>
      <protection hidden="1"/>
    </xf>
    <xf numFmtId="0" fontId="112" fillId="34" borderId="0" xfId="0" applyFont="1" applyFill="1" applyAlignment="1">
      <alignment/>
    </xf>
    <xf numFmtId="0" fontId="0" fillId="0" borderId="0" xfId="0" applyAlignment="1">
      <alignment/>
    </xf>
    <xf numFmtId="170" fontId="0" fillId="0" borderId="0" xfId="0" applyNumberFormat="1" applyAlignment="1">
      <alignment/>
    </xf>
    <xf numFmtId="0" fontId="16" fillId="34" borderId="0" xfId="0" applyFont="1" applyFill="1" applyAlignment="1">
      <alignment/>
    </xf>
    <xf numFmtId="170" fontId="27" fillId="34" borderId="0" xfId="43" applyNumberFormat="1" applyFont="1" applyFill="1" applyAlignment="1">
      <alignment horizontal="center" vertical="center"/>
    </xf>
    <xf numFmtId="0" fontId="26" fillId="0" borderId="26" xfId="0" applyFont="1" applyBorder="1" applyAlignment="1" applyProtection="1">
      <alignment horizontal="center" vertical="center"/>
      <protection hidden="1"/>
    </xf>
    <xf numFmtId="0" fontId="26" fillId="34" borderId="32" xfId="0" applyFont="1" applyFill="1" applyBorder="1" applyAlignment="1" applyProtection="1">
      <alignment horizontal="center" vertical="center" wrapText="1"/>
      <protection hidden="1"/>
    </xf>
    <xf numFmtId="0" fontId="112" fillId="34" borderId="0" xfId="0" applyFont="1" applyFill="1" applyAlignment="1">
      <alignment/>
    </xf>
    <xf numFmtId="0" fontId="38" fillId="34" borderId="0" xfId="0" applyFont="1" applyFill="1" applyAlignment="1" applyProtection="1">
      <alignment horizontal="right" vertical="center"/>
      <protection hidden="1"/>
    </xf>
    <xf numFmtId="0" fontId="36" fillId="35" borderId="0" xfId="60" applyFont="1" applyFill="1" applyAlignment="1" applyProtection="1">
      <alignment horizontal="left" vertical="center" wrapText="1"/>
      <protection hidden="1"/>
    </xf>
    <xf numFmtId="0" fontId="26" fillId="34" borderId="0" xfId="0" applyFont="1" applyFill="1" applyAlignment="1">
      <alignment horizontal="left" wrapText="1"/>
    </xf>
    <xf numFmtId="0" fontId="26" fillId="34" borderId="32" xfId="60" applyFont="1" applyFill="1" applyBorder="1" applyAlignment="1" applyProtection="1">
      <alignment horizontal="center" vertical="center" wrapText="1"/>
      <protection hidden="1" locked="0"/>
    </xf>
    <xf numFmtId="0" fontId="41" fillId="34" borderId="0" xfId="62" applyFont="1" applyFill="1" applyAlignment="1" applyProtection="1">
      <alignment horizontal="center" vertical="center" wrapText="1"/>
      <protection hidden="1" locked="0"/>
    </xf>
    <xf numFmtId="0" fontId="16" fillId="34" borderId="0" xfId="0" applyFont="1" applyFill="1" applyAlignment="1" applyProtection="1">
      <alignment horizontal="center" vertical="center"/>
      <protection hidden="1" locked="0"/>
    </xf>
    <xf numFmtId="0" fontId="41" fillId="35" borderId="0" xfId="60" applyFont="1" applyFill="1" applyAlignment="1" applyProtection="1">
      <alignment horizontal="left" vertical="center" wrapText="1"/>
      <protection hidden="1"/>
    </xf>
    <xf numFmtId="0" fontId="16" fillId="34" borderId="0" xfId="0" applyFont="1" applyFill="1" applyAlignment="1">
      <alignment/>
    </xf>
    <xf numFmtId="170" fontId="27" fillId="34" borderId="0" xfId="43" applyNumberFormat="1" applyFont="1" applyFill="1" applyAlignment="1">
      <alignment horizontal="center" vertical="center"/>
    </xf>
    <xf numFmtId="170" fontId="27" fillId="35" borderId="0" xfId="43" applyNumberFormat="1" applyFont="1" applyFill="1" applyAlignment="1">
      <alignment horizontal="left" vertical="center" wrapText="1"/>
    </xf>
    <xf numFmtId="0" fontId="27" fillId="0" borderId="0" xfId="0" applyFont="1" applyAlignment="1" applyProtection="1">
      <alignment horizontal="center" vertical="center"/>
      <protection hidden="1"/>
    </xf>
    <xf numFmtId="0" fontId="27" fillId="34" borderId="32" xfId="60" applyFont="1" applyFill="1" applyBorder="1" applyAlignment="1" applyProtection="1">
      <alignment horizontal="center" vertical="center" wrapText="1"/>
      <protection hidden="1" locked="0"/>
    </xf>
    <xf numFmtId="0" fontId="27" fillId="39" borderId="0" xfId="60" applyFont="1" applyFill="1" applyAlignment="1" applyProtection="1">
      <alignment horizontal="center" vertical="center"/>
      <protection hidden="1" locked="0"/>
    </xf>
    <xf numFmtId="0" fontId="41" fillId="39" borderId="0" xfId="62" applyFont="1" applyFill="1" applyAlignment="1" applyProtection="1">
      <alignment horizontal="center" vertical="center" wrapText="1"/>
      <protection hidden="1" locked="0"/>
    </xf>
    <xf numFmtId="0" fontId="16" fillId="34" borderId="0" xfId="62" applyFont="1" applyFill="1" applyAlignment="1" applyProtection="1">
      <alignment wrapText="1"/>
      <protection hidden="1" locked="0"/>
    </xf>
    <xf numFmtId="0" fontId="16" fillId="34" borderId="0" xfId="0" applyFont="1" applyFill="1" applyAlignment="1" applyProtection="1">
      <alignment wrapText="1"/>
      <protection hidden="1" locked="0"/>
    </xf>
    <xf numFmtId="0" fontId="0" fillId="0" borderId="0" xfId="0" applyAlignment="1">
      <alignment/>
    </xf>
    <xf numFmtId="0" fontId="7" fillId="0" borderId="0" xfId="0" applyFont="1" applyAlignment="1">
      <alignment horizontal="left" wrapText="1"/>
    </xf>
    <xf numFmtId="0" fontId="7" fillId="0" borderId="13" xfId="0" applyFont="1" applyBorder="1" applyAlignment="1">
      <alignment horizontal="left" wrapText="1"/>
    </xf>
    <xf numFmtId="0" fontId="114" fillId="0" borderId="14" xfId="0" applyFont="1" applyBorder="1" applyAlignment="1">
      <alignment/>
    </xf>
    <xf numFmtId="0" fontId="33" fillId="0" borderId="14" xfId="0" applyFont="1" applyBorder="1" applyAlignment="1">
      <alignment horizontal="left"/>
    </xf>
    <xf numFmtId="0" fontId="118" fillId="0" borderId="14" xfId="0" applyFont="1" applyBorder="1" applyAlignment="1">
      <alignment/>
    </xf>
    <xf numFmtId="0" fontId="32" fillId="0" borderId="14" xfId="0" applyFont="1" applyBorder="1" applyAlignment="1">
      <alignment horizontal="center"/>
    </xf>
    <xf numFmtId="0" fontId="33" fillId="0" borderId="14" xfId="0" applyFont="1" applyBorder="1" applyAlignment="1">
      <alignment horizontal="left" vertical="center"/>
    </xf>
    <xf numFmtId="0" fontId="32" fillId="0" borderId="14" xfId="0" applyFont="1" applyBorder="1" applyAlignment="1">
      <alignment horizontal="center" vertical="center"/>
    </xf>
    <xf numFmtId="0" fontId="114" fillId="0" borderId="27" xfId="0" applyFont="1" applyBorder="1" applyAlignment="1">
      <alignment/>
    </xf>
    <xf numFmtId="0" fontId="33" fillId="0" borderId="18" xfId="0" applyFont="1" applyBorder="1" applyAlignment="1">
      <alignment horizontal="left"/>
    </xf>
    <xf numFmtId="0" fontId="33" fillId="0" borderId="34" xfId="0" applyFont="1" applyBorder="1" applyAlignment="1">
      <alignment horizontal="left"/>
    </xf>
    <xf numFmtId="0" fontId="114" fillId="0" borderId="27" xfId="0" applyFont="1" applyBorder="1" applyAlignment="1">
      <alignment wrapText="1"/>
    </xf>
    <xf numFmtId="0" fontId="33" fillId="0" borderId="18" xfId="0" applyFont="1" applyBorder="1" applyAlignment="1">
      <alignment horizontal="left" wrapText="1"/>
    </xf>
    <xf numFmtId="0" fontId="33" fillId="0" borderId="34" xfId="0" applyFont="1" applyBorder="1" applyAlignment="1">
      <alignment horizontal="left" wrapText="1"/>
    </xf>
    <xf numFmtId="0" fontId="118" fillId="0" borderId="27" xfId="0" applyFont="1" applyBorder="1" applyAlignment="1">
      <alignment horizontal="center"/>
    </xf>
    <xf numFmtId="0" fontId="32" fillId="36" borderId="18" xfId="0" applyFont="1" applyFill="1" applyBorder="1" applyAlignment="1">
      <alignment horizontal="center"/>
    </xf>
    <xf numFmtId="0" fontId="32" fillId="36" borderId="34" xfId="0" applyFont="1" applyFill="1" applyBorder="1" applyAlignment="1">
      <alignment horizontal="center"/>
    </xf>
    <xf numFmtId="0" fontId="114" fillId="0" borderId="27" xfId="0" applyFont="1" applyBorder="1" applyAlignment="1">
      <alignment horizontal="center"/>
    </xf>
    <xf numFmtId="0" fontId="114" fillId="0" borderId="34" xfId="0" applyFont="1" applyBorder="1" applyAlignment="1">
      <alignment horizontal="center"/>
    </xf>
    <xf numFmtId="0" fontId="118" fillId="0" borderId="26" xfId="0" applyFont="1" applyBorder="1" applyAlignment="1">
      <alignment horizontal="center"/>
    </xf>
    <xf numFmtId="0" fontId="32" fillId="36" borderId="26" xfId="0" applyFont="1" applyFill="1" applyBorder="1" applyAlignment="1">
      <alignment horizontal="center"/>
    </xf>
    <xf numFmtId="0" fontId="17" fillId="44" borderId="31" xfId="0" applyFont="1" applyFill="1" applyBorder="1" applyAlignment="1" applyProtection="1">
      <alignment horizontal="justify"/>
      <protection hidden="1" locked="0"/>
    </xf>
    <xf numFmtId="0" fontId="17" fillId="44" borderId="23" xfId="0" applyFont="1" applyFill="1" applyBorder="1" applyAlignment="1" applyProtection="1">
      <alignment horizontal="justify"/>
      <protection hidden="1" locked="0"/>
    </xf>
    <xf numFmtId="0" fontId="107" fillId="36" borderId="26" xfId="0" applyFont="1" applyFill="1" applyBorder="1" applyAlignment="1" applyProtection="1">
      <alignment horizontal="left"/>
      <protection hidden="1" locked="0"/>
    </xf>
    <xf numFmtId="0" fontId="10" fillId="36" borderId="26" xfId="0" applyFont="1" applyFill="1" applyBorder="1" applyAlignment="1" applyProtection="1">
      <alignment horizontal="left"/>
      <protection hidden="1" locked="0"/>
    </xf>
    <xf numFmtId="0" fontId="10" fillId="0" borderId="25" xfId="0" applyFont="1" applyBorder="1" applyAlignment="1" applyProtection="1">
      <alignment horizontal="left"/>
      <protection hidden="1" locked="0"/>
    </xf>
    <xf numFmtId="0" fontId="10" fillId="0" borderId="26" xfId="0" applyFont="1" applyBorder="1" applyAlignment="1" applyProtection="1">
      <alignment horizontal="left"/>
      <protection hidden="1" locked="0"/>
    </xf>
    <xf numFmtId="0" fontId="10" fillId="36" borderId="25" xfId="0" applyFont="1" applyFill="1" applyBorder="1" applyAlignment="1" applyProtection="1">
      <alignment horizontal="left"/>
      <protection hidden="1" locked="0"/>
    </xf>
    <xf numFmtId="0" fontId="107" fillId="36" borderId="25" xfId="0" applyFont="1" applyFill="1" applyBorder="1" applyAlignment="1" applyProtection="1">
      <alignment horizontal="left"/>
      <protection hidden="1" locked="0"/>
    </xf>
    <xf numFmtId="0" fontId="17" fillId="44" borderId="35" xfId="0" applyFont="1" applyFill="1" applyBorder="1" applyAlignment="1" applyProtection="1">
      <alignment horizontal="justify"/>
      <protection hidden="1" locked="0"/>
    </xf>
    <xf numFmtId="0" fontId="26" fillId="36" borderId="0" xfId="0" applyFont="1" applyFill="1" applyAlignment="1" applyProtection="1">
      <alignment horizontal="center"/>
      <protection hidden="1" locked="0"/>
    </xf>
    <xf numFmtId="0" fontId="10" fillId="36" borderId="0" xfId="0" applyFont="1" applyFill="1" applyAlignment="1" applyProtection="1">
      <alignment horizontal="center"/>
      <protection hidden="1" locked="0"/>
    </xf>
    <xf numFmtId="0" fontId="29" fillId="0" borderId="36" xfId="0" applyFont="1" applyBorder="1" applyAlignment="1" applyProtection="1">
      <alignment horizontal="left" wrapText="1"/>
      <protection hidden="1" locked="0"/>
    </xf>
    <xf numFmtId="0" fontId="29" fillId="0" borderId="0" xfId="0" applyFont="1" applyAlignment="1" applyProtection="1">
      <alignment horizontal="left" wrapText="1"/>
      <protection hidden="1" locked="0"/>
    </xf>
    <xf numFmtId="0" fontId="15" fillId="0" borderId="36" xfId="0" applyFont="1" applyBorder="1" applyAlignment="1" applyProtection="1">
      <alignment horizontal="left" wrapText="1"/>
      <protection hidden="1" locked="0"/>
    </xf>
    <xf numFmtId="0" fontId="15" fillId="0" borderId="0" xfId="0" applyFont="1" applyAlignment="1" applyProtection="1">
      <alignment horizontal="left" wrapText="1"/>
      <protection hidden="1" locked="0"/>
    </xf>
    <xf numFmtId="192" fontId="26" fillId="39" borderId="28" xfId="0" applyNumberFormat="1" applyFont="1" applyFill="1" applyBorder="1" applyAlignment="1" applyProtection="1">
      <alignment horizontal="right"/>
      <protection hidden="1"/>
    </xf>
    <xf numFmtId="170" fontId="27" fillId="34" borderId="29" xfId="43" applyNumberFormat="1" applyFont="1" applyFill="1" applyBorder="1" applyAlignment="1" applyProtection="1">
      <alignment vertical="center"/>
      <protection hidden="1"/>
    </xf>
    <xf numFmtId="0" fontId="26" fillId="34" borderId="0" xfId="0" applyFont="1" applyFill="1" applyBorder="1" applyAlignment="1" applyProtection="1">
      <alignment vertical="top" wrapText="1"/>
      <protection hidden="1" locked="0"/>
    </xf>
    <xf numFmtId="170" fontId="16" fillId="34" borderId="29" xfId="43" applyNumberFormat="1" applyFont="1" applyFill="1" applyBorder="1" applyAlignment="1" applyProtection="1">
      <alignment vertical="center"/>
      <protection hidden="1"/>
    </xf>
    <xf numFmtId="0" fontId="26" fillId="0" borderId="0" xfId="0" applyFont="1" applyBorder="1" applyAlignment="1" applyProtection="1">
      <alignment horizontal="justify" vertical="center"/>
      <protection hidden="1" locked="0"/>
    </xf>
    <xf numFmtId="170" fontId="26" fillId="0" borderId="0" xfId="45" applyNumberFormat="1" applyFont="1" applyFill="1" applyBorder="1" applyAlignment="1" applyProtection="1">
      <alignment vertical="center"/>
      <protection hidden="1" locked="0"/>
    </xf>
    <xf numFmtId="0" fontId="26" fillId="0" borderId="0" xfId="0" applyFont="1" applyBorder="1" applyAlignment="1" applyProtection="1">
      <alignment horizontal="justify" vertical="center"/>
      <protection/>
    </xf>
    <xf numFmtId="170" fontId="26" fillId="34" borderId="0" xfId="45" applyNumberFormat="1" applyFont="1" applyFill="1" applyBorder="1" applyAlignment="1" applyProtection="1">
      <alignment vertical="center"/>
      <protection hidden="1" locked="0"/>
    </xf>
    <xf numFmtId="170" fontId="26" fillId="0" borderId="0" xfId="45" applyNumberFormat="1" applyFont="1" applyFill="1" applyBorder="1" applyAlignment="1" applyProtection="1">
      <alignment vertical="center"/>
      <protection hidden="1"/>
    </xf>
    <xf numFmtId="0" fontId="27" fillId="34" borderId="0" xfId="0" applyFont="1" applyFill="1" applyBorder="1" applyAlignment="1" applyProtection="1">
      <alignment vertical="top" wrapText="1"/>
      <protection hidden="1" locked="0"/>
    </xf>
    <xf numFmtId="170" fontId="27" fillId="34" borderId="0" xfId="45" applyNumberFormat="1" applyFont="1" applyFill="1" applyBorder="1" applyAlignment="1" applyProtection="1">
      <alignment vertical="center"/>
      <protection hidden="1" locked="0"/>
    </xf>
    <xf numFmtId="0" fontId="27" fillId="0" borderId="0" xfId="0" applyFont="1" applyBorder="1" applyAlignment="1" applyProtection="1">
      <alignment horizontal="justify" vertical="center"/>
      <protection hidden="1" locked="0"/>
    </xf>
    <xf numFmtId="170" fontId="27" fillId="0" borderId="0" xfId="0" applyNumberFormat="1" applyFont="1" applyBorder="1" applyAlignment="1" applyProtection="1">
      <alignment horizontal="justify" vertical="center"/>
      <protection hidden="1"/>
    </xf>
    <xf numFmtId="170" fontId="27" fillId="34" borderId="0" xfId="45" applyNumberFormat="1" applyFont="1" applyFill="1" applyBorder="1" applyAlignment="1" applyProtection="1">
      <alignment vertical="center"/>
      <protection hidden="1"/>
    </xf>
    <xf numFmtId="0" fontId="27" fillId="0" borderId="0" xfId="0" applyFont="1" applyBorder="1" applyAlignment="1" applyProtection="1">
      <alignment horizontal="justify" vertical="center"/>
      <protection hidden="1"/>
    </xf>
    <xf numFmtId="0" fontId="27" fillId="0" borderId="0" xfId="0" applyFont="1" applyBorder="1" applyAlignment="1" applyProtection="1">
      <alignment horizontal="justify" vertical="center" wrapText="1"/>
      <protection hidden="1" locked="0"/>
    </xf>
    <xf numFmtId="0" fontId="27" fillId="0" borderId="0" xfId="0" applyFont="1" applyFill="1" applyBorder="1" applyAlignment="1" applyProtection="1">
      <alignment vertical="top" wrapText="1"/>
      <protection hidden="1" locked="0"/>
    </xf>
    <xf numFmtId="0" fontId="16" fillId="34" borderId="18" xfId="0" applyFont="1" applyFill="1" applyBorder="1" applyAlignment="1" applyProtection="1">
      <alignment horizontal="justify" vertical="center" wrapText="1"/>
      <protection hidden="1" locked="0"/>
    </xf>
    <xf numFmtId="0" fontId="27" fillId="34" borderId="0" xfId="0" applyFont="1" applyFill="1" applyAlignment="1" applyProtection="1">
      <alignment vertical="top" wrapText="1"/>
      <protection hidden="1" locked="0"/>
    </xf>
    <xf numFmtId="170" fontId="27" fillId="34" borderId="0" xfId="43" applyNumberFormat="1" applyFont="1" applyFill="1" applyAlignment="1" applyProtection="1">
      <alignment vertical="center"/>
      <protection hidden="1" locked="0"/>
    </xf>
    <xf numFmtId="0" fontId="27" fillId="0" borderId="0" xfId="0" applyFont="1" applyAlignment="1" applyProtection="1">
      <alignment horizontal="justify" vertical="center"/>
      <protection hidden="1" locked="0"/>
    </xf>
    <xf numFmtId="170" fontId="27" fillId="0" borderId="0" xfId="0" applyNumberFormat="1" applyFont="1" applyAlignment="1" applyProtection="1">
      <alignment horizontal="justify" vertical="center"/>
      <protection hidden="1"/>
    </xf>
    <xf numFmtId="170" fontId="27" fillId="34" borderId="0" xfId="43" applyNumberFormat="1" applyFont="1" applyFill="1" applyAlignment="1" applyProtection="1">
      <alignment vertical="center"/>
      <protection hidden="1"/>
    </xf>
    <xf numFmtId="0" fontId="27" fillId="0" borderId="0" xfId="0" applyFont="1" applyAlignment="1" applyProtection="1">
      <alignment horizontal="justify" vertical="center"/>
      <protection hidden="1"/>
    </xf>
    <xf numFmtId="0" fontId="27" fillId="0" borderId="0" xfId="0" applyFont="1" applyAlignment="1" applyProtection="1">
      <alignment vertical="top" wrapText="1"/>
      <protection hidden="1" locked="0"/>
    </xf>
    <xf numFmtId="170" fontId="27" fillId="0" borderId="29" xfId="43" applyNumberFormat="1" applyFont="1" applyBorder="1" applyAlignment="1" applyProtection="1">
      <alignment vertical="center"/>
      <protection hidden="1"/>
    </xf>
    <xf numFmtId="170" fontId="27" fillId="0" borderId="28" xfId="0" applyNumberFormat="1" applyFont="1" applyBorder="1" applyAlignment="1" applyProtection="1">
      <alignment horizontal="justify" vertical="center"/>
      <protection hidden="1"/>
    </xf>
    <xf numFmtId="170" fontId="27" fillId="34" borderId="18" xfId="43" applyNumberFormat="1" applyFont="1" applyFill="1" applyBorder="1" applyAlignment="1" applyProtection="1">
      <alignment vertical="center"/>
      <protection hidden="1" locked="0"/>
    </xf>
    <xf numFmtId="170" fontId="27" fillId="34" borderId="26" xfId="43" applyNumberFormat="1" applyFont="1" applyFill="1" applyBorder="1" applyAlignment="1" applyProtection="1">
      <alignment vertical="center"/>
      <protection hidden="1"/>
    </xf>
    <xf numFmtId="0" fontId="27" fillId="34" borderId="30" xfId="0" applyFont="1" applyFill="1" applyBorder="1" applyAlignment="1" applyProtection="1">
      <alignment horizontal="justify" vertical="center"/>
      <protection hidden="1" locked="0"/>
    </xf>
    <xf numFmtId="170" fontId="27" fillId="34" borderId="30" xfId="43" applyNumberFormat="1" applyFont="1" applyFill="1" applyBorder="1" applyAlignment="1" applyProtection="1">
      <alignment vertical="center"/>
      <protection hidden="1"/>
    </xf>
    <xf numFmtId="0" fontId="27" fillId="0" borderId="0" xfId="0" applyFont="1" applyAlignment="1">
      <alignment horizontal="justify" vertical="center"/>
    </xf>
    <xf numFmtId="170" fontId="27" fillId="0" borderId="30" xfId="0" applyNumberFormat="1" applyFont="1" applyBorder="1" applyAlignment="1" applyProtection="1">
      <alignment horizontal="center" vertical="center"/>
      <protection hidden="1"/>
    </xf>
    <xf numFmtId="170" fontId="27" fillId="0" borderId="28" xfId="0" applyNumberFormat="1" applyFont="1" applyBorder="1" applyAlignment="1" applyProtection="1">
      <alignment horizontal="center" vertical="center"/>
      <protection hidden="1"/>
    </xf>
    <xf numFmtId="170" fontId="27" fillId="0" borderId="30" xfId="43" applyNumberFormat="1" applyFont="1" applyBorder="1" applyAlignment="1" applyProtection="1">
      <alignment horizontal="center" vertical="center"/>
      <protection hidden="1"/>
    </xf>
    <xf numFmtId="170" fontId="27" fillId="0" borderId="30" xfId="43" applyNumberFormat="1" applyFont="1" applyBorder="1" applyAlignment="1" applyProtection="1">
      <alignment vertical="center"/>
      <protection hidden="1"/>
    </xf>
    <xf numFmtId="170" fontId="27" fillId="34" borderId="18" xfId="45" applyNumberFormat="1" applyFont="1" applyFill="1" applyBorder="1" applyAlignment="1" applyProtection="1">
      <alignment vertical="center"/>
      <protection hidden="1"/>
    </xf>
    <xf numFmtId="170" fontId="27" fillId="34" borderId="29" xfId="45" applyNumberFormat="1" applyFont="1" applyFill="1" applyBorder="1" applyAlignment="1" applyProtection="1">
      <alignment vertical="center"/>
      <protection hidden="1"/>
    </xf>
    <xf numFmtId="170" fontId="16" fillId="34" borderId="18" xfId="45" applyNumberFormat="1" applyFont="1" applyFill="1" applyBorder="1" applyAlignment="1" applyProtection="1">
      <alignment vertical="center"/>
      <protection hidden="1"/>
    </xf>
    <xf numFmtId="165" fontId="27" fillId="34" borderId="30" xfId="43" applyFont="1" applyFill="1" applyBorder="1" applyAlignment="1" applyProtection="1">
      <alignment horizontal="justify" vertical="center"/>
      <protection hidden="1" locked="0"/>
    </xf>
    <xf numFmtId="0" fontId="27" fillId="0" borderId="33" xfId="0" applyFont="1" applyBorder="1" applyAlignment="1" applyProtection="1">
      <alignment horizontal="justify" vertical="center"/>
      <protection hidden="1" locked="0"/>
    </xf>
    <xf numFmtId="0" fontId="27" fillId="0" borderId="33" xfId="0" applyFont="1" applyBorder="1" applyAlignment="1">
      <alignment horizontal="justify" vertical="center"/>
    </xf>
    <xf numFmtId="170" fontId="27" fillId="0" borderId="33" xfId="43" applyNumberFormat="1" applyFont="1" applyBorder="1" applyAlignment="1" applyProtection="1">
      <alignment vertical="center"/>
      <protection hidden="1"/>
    </xf>
    <xf numFmtId="170" fontId="27" fillId="0" borderId="33" xfId="43" applyNumberFormat="1" applyFont="1" applyBorder="1" applyAlignment="1" applyProtection="1">
      <alignment vertical="center"/>
      <protection hidden="1" locked="0"/>
    </xf>
    <xf numFmtId="170" fontId="16" fillId="0" borderId="26" xfId="43" applyNumberFormat="1" applyFont="1" applyBorder="1" applyAlignment="1" applyProtection="1">
      <alignment vertical="center"/>
      <protection hidden="1" locked="0"/>
    </xf>
    <xf numFmtId="195" fontId="33" fillId="0" borderId="14" xfId="68" applyNumberFormat="1" applyFont="1" applyBorder="1" applyAlignment="1">
      <alignment/>
    </xf>
  </cellXfs>
  <cellStyles count="60">
    <cellStyle name="Normal" xfId="0"/>
    <cellStyle name="20% - Accent1" xfId="15"/>
    <cellStyle name="20% - Accent1 2"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2" xfId="59"/>
    <cellStyle name="Normal_BAL" xfId="60"/>
    <cellStyle name="Normal_Financial statements 2000 Alcomet" xfId="61"/>
    <cellStyle name="Normal_Financial statements_bg model 2002" xfId="62"/>
    <cellStyle name="Normal_P&amp;L" xfId="63"/>
    <cellStyle name="Normal_P&amp;L_Financial statements_bg model 2002"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Приходи общо 2020-2022</a:t>
            </a:r>
          </a:p>
        </c:rich>
      </c:tx>
      <c:layout>
        <c:manualLayout>
          <c:xMode val="factor"/>
          <c:yMode val="factor"/>
          <c:x val="-0.00225"/>
          <c:y val="-0.01025"/>
        </c:manualLayout>
      </c:layout>
      <c:spPr>
        <a:noFill/>
        <a:ln>
          <a:noFill/>
        </a:ln>
      </c:spPr>
    </c:title>
    <c:plotArea>
      <c:layout>
        <c:manualLayout>
          <c:xMode val="edge"/>
          <c:yMode val="edge"/>
          <c:x val="0.00425"/>
          <c:y val="0.0915"/>
          <c:w val="0.64025"/>
          <c:h val="0.70975"/>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Показатели!$M$15:$O$15</c:f>
              <c:numCache/>
            </c:numRef>
          </c: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Показатели!$M$16:$O$16</c:f>
              <c:numCache/>
            </c:numRef>
          </c:val>
          <c:smooth val="0"/>
        </c:ser>
        <c:ser>
          <c:idx val="2"/>
          <c:order val="2"/>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Показатели!$M$17:$O$17</c:f>
              <c:numCache/>
            </c:numRef>
          </c:val>
          <c:smooth val="0"/>
        </c:ser>
        <c:marker val="1"/>
        <c:axId val="19125400"/>
        <c:axId val="37910873"/>
      </c:lineChart>
      <c:catAx>
        <c:axId val="1912540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910873"/>
        <c:crosses val="autoZero"/>
        <c:auto val="1"/>
        <c:lblOffset val="100"/>
        <c:tickLblSkip val="1"/>
        <c:noMultiLvlLbl val="0"/>
      </c:catAx>
      <c:valAx>
        <c:axId val="379108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125400"/>
        <c:crossesAt val="1"/>
        <c:crossBetween val="between"/>
        <c:dispUnits/>
      </c:valAx>
      <c:spPr>
        <a:noFill/>
        <a:ln>
          <a:noFill/>
        </a:ln>
      </c:spPr>
    </c:plotArea>
    <c:legend>
      <c:legendPos val="r"/>
      <c:layout>
        <c:manualLayout>
          <c:xMode val="edge"/>
          <c:yMode val="edge"/>
          <c:x val="0.3265"/>
          <c:y val="0.94525"/>
          <c:w val="0.3145"/>
          <c:h val="0.041"/>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Приходи общо -2021-2023 г.</a:t>
            </a:r>
          </a:p>
        </c:rich>
      </c:tx>
      <c:layout>
        <c:manualLayout>
          <c:xMode val="factor"/>
          <c:yMode val="factor"/>
          <c:x val="-0.00125"/>
          <c:y val="-0.01025"/>
        </c:manualLayout>
      </c:layout>
      <c:spPr>
        <a:noFill/>
        <a:ln>
          <a:noFill/>
        </a:ln>
      </c:spPr>
    </c:title>
    <c:plotArea>
      <c:layout>
        <c:manualLayout>
          <c:xMode val="edge"/>
          <c:yMode val="edge"/>
          <c:x val="-0.00025"/>
          <c:y val="0.08925"/>
          <c:w val="0.66425"/>
          <c:h val="0.71175"/>
        </c:manualLayout>
      </c:layout>
      <c:lineChart>
        <c:grouping val="standard"/>
        <c:varyColors val="0"/>
        <c:ser>
          <c:idx val="0"/>
          <c:order val="0"/>
          <c:tx>
            <c:v>Приходи общо</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Показатели!$M$16:$O$16</c:f>
              <c:numCache/>
            </c:numRef>
          </c:cat>
          <c:val>
            <c:numRef>
              <c:f>Показатели!$M$17:$O$17</c:f>
              <c:numCache/>
            </c:numRef>
          </c:val>
          <c:smooth val="0"/>
        </c:ser>
        <c:marker val="1"/>
        <c:axId val="5653538"/>
        <c:axId val="50881843"/>
      </c:lineChart>
      <c:catAx>
        <c:axId val="56535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881843"/>
        <c:crosses val="autoZero"/>
        <c:auto val="1"/>
        <c:lblOffset val="100"/>
        <c:tickLblSkip val="1"/>
        <c:noMultiLvlLbl val="0"/>
      </c:catAx>
      <c:valAx>
        <c:axId val="508818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53538"/>
        <c:crossesAt val="1"/>
        <c:crossBetween val="between"/>
        <c:dispUnits/>
      </c:valAx>
      <c:spPr>
        <a:noFill/>
        <a:ln>
          <a:noFill/>
        </a:ln>
      </c:spPr>
    </c:plotArea>
    <c:legend>
      <c:legendPos val="r"/>
      <c:layout>
        <c:manualLayout>
          <c:xMode val="edge"/>
          <c:yMode val="edge"/>
          <c:x val="0.438"/>
          <c:y val="0.94525"/>
          <c:w val="0.10425"/>
          <c:h val="0.041"/>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Разходи по икономически елементи 2022/2023</a:t>
            </a:r>
          </a:p>
        </c:rich>
      </c:tx>
      <c:layout>
        <c:manualLayout>
          <c:xMode val="factor"/>
          <c:yMode val="factor"/>
          <c:x val="-0.002"/>
          <c:y val="-0.01025"/>
        </c:manualLayout>
      </c:layout>
      <c:spPr>
        <a:noFill/>
        <a:ln>
          <a:noFill/>
        </a:ln>
      </c:spPr>
    </c:title>
    <c:plotArea>
      <c:layout>
        <c:manualLayout>
          <c:xMode val="edge"/>
          <c:yMode val="edge"/>
          <c:x val="0.00075"/>
          <c:y val="0.089"/>
          <c:w val="0.69775"/>
          <c:h val="0.677"/>
        </c:manualLayout>
      </c:layout>
      <c:barChart>
        <c:barDir val="col"/>
        <c:grouping val="clustered"/>
        <c:varyColors val="0"/>
        <c:ser>
          <c:idx val="0"/>
          <c:order val="0"/>
          <c:tx>
            <c:strRef>
              <c:f>Показатели!$M$35</c:f>
              <c:strCache>
                <c:ptCount val="1"/>
                <c:pt idx="0">
                  <c:v>2023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Показатели!$L$36:$L$41</c:f>
              <c:strCache/>
            </c:strRef>
          </c:cat>
          <c:val>
            <c:numRef>
              <c:f>Показатели!$M$36:$M$41</c:f>
              <c:numCache/>
            </c:numRef>
          </c:val>
        </c:ser>
        <c:ser>
          <c:idx val="1"/>
          <c:order val="1"/>
          <c:tx>
            <c:strRef>
              <c:f>Показатели!$N$35</c:f>
              <c:strCache>
                <c:ptCount val="1"/>
                <c:pt idx="0">
                  <c:v>2022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Показатели!$L$36:$L$41</c:f>
              <c:strCache/>
            </c:strRef>
          </c:cat>
          <c:val>
            <c:numRef>
              <c:f>Показатели!$N$36:$N$41</c:f>
              <c:numCache/>
            </c:numRef>
          </c:val>
        </c:ser>
        <c:overlap val="-27"/>
        <c:gapWidth val="219"/>
        <c:axId val="55283404"/>
        <c:axId val="27788589"/>
      </c:barChart>
      <c:catAx>
        <c:axId val="552834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7788589"/>
        <c:crosses val="autoZero"/>
        <c:auto val="1"/>
        <c:lblOffset val="100"/>
        <c:tickLblSkip val="2"/>
        <c:noMultiLvlLbl val="0"/>
      </c:catAx>
      <c:valAx>
        <c:axId val="277885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283404"/>
        <c:crossesAt val="1"/>
        <c:crossBetween val="between"/>
        <c:dispUnits/>
      </c:valAx>
      <c:spPr>
        <a:noFill/>
        <a:ln>
          <a:noFill/>
        </a:ln>
      </c:spPr>
    </c:plotArea>
    <c:legend>
      <c:legendPos val="r"/>
      <c:layout>
        <c:manualLayout>
          <c:xMode val="edge"/>
          <c:yMode val="edge"/>
          <c:x val="0.422"/>
          <c:y val="0.95075"/>
          <c:w val="0.11"/>
          <c:h val="0.041"/>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Разходи по икономически елементи 2023</a:t>
            </a:r>
          </a:p>
        </c:rich>
      </c:tx>
      <c:layout>
        <c:manualLayout>
          <c:xMode val="factor"/>
          <c:yMode val="factor"/>
          <c:x val="-0.00225"/>
          <c:y val="-0.01025"/>
        </c:manualLayout>
      </c:layout>
      <c:spPr>
        <a:noFill/>
        <a:ln>
          <a:noFill/>
        </a:ln>
      </c:spPr>
    </c:title>
    <c:plotArea>
      <c:layout>
        <c:manualLayout>
          <c:xMode val="edge"/>
          <c:yMode val="edge"/>
          <c:x val="0.051"/>
          <c:y val="0.0965"/>
          <c:w val="0.3975"/>
          <c:h val="0.69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cat>
            <c:strRef>
              <c:f>Показатели!$L$36:$L$41</c:f>
              <c:strCache/>
            </c:strRef>
          </c:cat>
          <c:val>
            <c:numRef>
              <c:f>Показатели!$M$36:$M$41</c:f>
              <c:numCache/>
            </c:numRef>
          </c:val>
        </c:ser>
      </c:pieChart>
      <c:spPr>
        <a:noFill/>
        <a:ln>
          <a:noFill/>
        </a:ln>
      </c:spPr>
    </c:plotArea>
    <c:legend>
      <c:legendPos val="r"/>
      <c:layout>
        <c:manualLayout>
          <c:xMode val="edge"/>
          <c:yMode val="edge"/>
          <c:x val="0.3355"/>
          <c:y val="0.58475"/>
          <c:w val="0.3255"/>
          <c:h val="0.270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Разходи по икономически елементи 2021</a:t>
            </a:r>
          </a:p>
        </c:rich>
      </c:tx>
      <c:layout>
        <c:manualLayout>
          <c:xMode val="factor"/>
          <c:yMode val="factor"/>
          <c:x val="-0.00225"/>
          <c:y val="-0.01025"/>
        </c:manualLayout>
      </c:layout>
      <c:spPr>
        <a:noFill/>
        <a:ln>
          <a:noFill/>
        </a:ln>
      </c:spPr>
    </c:title>
    <c:view3D>
      <c:rotX val="30"/>
      <c:hPercent val="100"/>
      <c:rotY val="0"/>
      <c:depthPercent val="100"/>
      <c:rAngAx val="1"/>
    </c:view3D>
    <c:plotArea>
      <c:layout>
        <c:manualLayout>
          <c:xMode val="edge"/>
          <c:yMode val="edge"/>
          <c:x val="0.02025"/>
          <c:y val="0.0965"/>
          <c:w val="0.6275"/>
          <c:h val="0.866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cat>
            <c:strRef>
              <c:f>Показатели!$O$36:$O$41</c:f>
              <c:strCache/>
            </c:strRef>
          </c:cat>
          <c:val>
            <c:numRef>
              <c:f>Показатели!$P$36:$P$41</c:f>
              <c:numCache/>
            </c:numRef>
          </c:val>
        </c:ser>
      </c:pie3DChart>
      <c:spPr>
        <a:noFill/>
        <a:ln>
          <a:noFill/>
        </a:ln>
      </c:spPr>
    </c:plotArea>
    <c:legend>
      <c:legendPos val="r"/>
      <c:layout>
        <c:manualLayout>
          <c:xMode val="edge"/>
          <c:yMode val="edge"/>
          <c:x val="0.3245"/>
          <c:y val="0.58475"/>
          <c:w val="0.3405"/>
          <c:h val="0.270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3</xdr:row>
      <xdr:rowOff>76200</xdr:rowOff>
    </xdr:from>
    <xdr:to>
      <xdr:col>23</xdr:col>
      <xdr:colOff>209550</xdr:colOff>
      <xdr:row>19</xdr:row>
      <xdr:rowOff>104775</xdr:rowOff>
    </xdr:to>
    <xdr:graphicFrame>
      <xdr:nvGraphicFramePr>
        <xdr:cNvPr id="1" name="Chart 1"/>
        <xdr:cNvGraphicFramePr/>
      </xdr:nvGraphicFramePr>
      <xdr:xfrm>
        <a:off x="12877800" y="762000"/>
        <a:ext cx="4572000" cy="2847975"/>
      </xdr:xfrm>
      <a:graphic>
        <a:graphicData uri="http://schemas.openxmlformats.org/drawingml/2006/chart">
          <c:chart xmlns:c="http://schemas.openxmlformats.org/drawingml/2006/chart" r:id="rId1"/>
        </a:graphicData>
      </a:graphic>
    </xdr:graphicFrame>
    <xdr:clientData/>
  </xdr:twoCellAnchor>
  <xdr:twoCellAnchor>
    <xdr:from>
      <xdr:col>9</xdr:col>
      <xdr:colOff>542925</xdr:colOff>
      <xdr:row>17</xdr:row>
      <xdr:rowOff>38100</xdr:rowOff>
    </xdr:from>
    <xdr:to>
      <xdr:col>17</xdr:col>
      <xdr:colOff>209550</xdr:colOff>
      <xdr:row>31</xdr:row>
      <xdr:rowOff>66675</xdr:rowOff>
    </xdr:to>
    <xdr:graphicFrame>
      <xdr:nvGraphicFramePr>
        <xdr:cNvPr id="2" name="Chart 3"/>
        <xdr:cNvGraphicFramePr/>
      </xdr:nvGraphicFramePr>
      <xdr:xfrm>
        <a:off x="6696075" y="3133725"/>
        <a:ext cx="7096125" cy="2838450"/>
      </xdr:xfrm>
      <a:graphic>
        <a:graphicData uri="http://schemas.openxmlformats.org/drawingml/2006/chart">
          <c:chart xmlns:c="http://schemas.openxmlformats.org/drawingml/2006/chart" r:id="rId2"/>
        </a:graphicData>
      </a:graphic>
    </xdr:graphicFrame>
    <xdr:clientData/>
  </xdr:twoCellAnchor>
  <xdr:twoCellAnchor>
    <xdr:from>
      <xdr:col>6</xdr:col>
      <xdr:colOff>619125</xdr:colOff>
      <xdr:row>43</xdr:row>
      <xdr:rowOff>123825</xdr:rowOff>
    </xdr:from>
    <xdr:to>
      <xdr:col>11</xdr:col>
      <xdr:colOff>1676400</xdr:colOff>
      <xdr:row>58</xdr:row>
      <xdr:rowOff>123825</xdr:rowOff>
    </xdr:to>
    <xdr:graphicFrame>
      <xdr:nvGraphicFramePr>
        <xdr:cNvPr id="3" name="Chart 4"/>
        <xdr:cNvGraphicFramePr/>
      </xdr:nvGraphicFramePr>
      <xdr:xfrm>
        <a:off x="4610100" y="8315325"/>
        <a:ext cx="4438650" cy="2857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123825</xdr:rowOff>
    </xdr:from>
    <xdr:to>
      <xdr:col>6</xdr:col>
      <xdr:colOff>457200</xdr:colOff>
      <xdr:row>57</xdr:row>
      <xdr:rowOff>123825</xdr:rowOff>
    </xdr:to>
    <xdr:graphicFrame>
      <xdr:nvGraphicFramePr>
        <xdr:cNvPr id="4" name="Chart 6"/>
        <xdr:cNvGraphicFramePr/>
      </xdr:nvGraphicFramePr>
      <xdr:xfrm>
        <a:off x="0" y="8124825"/>
        <a:ext cx="4448175" cy="2857500"/>
      </xdr:xfrm>
      <a:graphic>
        <a:graphicData uri="http://schemas.openxmlformats.org/drawingml/2006/chart">
          <c:chart xmlns:c="http://schemas.openxmlformats.org/drawingml/2006/chart" r:id="rId4"/>
        </a:graphicData>
      </a:graphic>
    </xdr:graphicFrame>
    <xdr:clientData/>
  </xdr:twoCellAnchor>
  <xdr:twoCellAnchor>
    <xdr:from>
      <xdr:col>11</xdr:col>
      <xdr:colOff>2943225</xdr:colOff>
      <xdr:row>45</xdr:row>
      <xdr:rowOff>28575</xdr:rowOff>
    </xdr:from>
    <xdr:to>
      <xdr:col>19</xdr:col>
      <xdr:colOff>76200</xdr:colOff>
      <xdr:row>60</xdr:row>
      <xdr:rowOff>28575</xdr:rowOff>
    </xdr:to>
    <xdr:graphicFrame>
      <xdr:nvGraphicFramePr>
        <xdr:cNvPr id="5" name="Chart 7"/>
        <xdr:cNvGraphicFramePr/>
      </xdr:nvGraphicFramePr>
      <xdr:xfrm>
        <a:off x="10315575" y="8601075"/>
        <a:ext cx="4562475" cy="285750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VGENI~1\AppData\Local\Temp\Rar$DI00.059\GFO_MSFO_2012_JI%20HD%20AD_Consolid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AppData\Local\Temp\GFO%202013%20OTCHETI\GFO_MSFO_2013_Formi_Individ_With_Consolid_Bilindu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vgeni_OLDPC_Virus\Desktop\odit%202014\Infra%20Holding\CFS%2031122014%20F\&#1051;&#1080;&#1082;&#1074;&#1080;&#1076;&#1077;&#1085;%20&#1088;&#1080;&#1089;&#108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vgeni_OLDPC_Virus\Desktop\odit%202014\Infra%20Holding\CFS%2031122014%20F\Otcheti\1GFO_MSFO_31.12.2014_INFRA%20HOLD%20Final%20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geni_OLDPC_Virus\Desktop\odit%202014\Infra%20Holding\CFS%2031122014%20F\&#1051;&#1080;&#1093;&#1074;&#1077;&#1085;%20&#1088;&#1080;&#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ъдържание"/>
      <sheetName val="Съдърж. Notes"/>
      <sheetName val="Management report"/>
      <sheetName val="Notes"/>
      <sheetName val="More information"/>
      <sheetName val="Apendix"/>
      <sheetName val="Tables"/>
      <sheetName val="Съдържание 1"/>
      <sheetName val="НАЧАЛО"/>
      <sheetName val="Cover page"/>
      <sheetName val="P&amp;L ОД"/>
      <sheetName val="P&amp;L приходи"/>
      <sheetName val="P&amp;L разходи"/>
      <sheetName val="P&amp;L обезц,провиз,прибл.оценки"/>
      <sheetName val="i P&amp;L договори за строителство"/>
      <sheetName val="i P&amp;L лизинг"/>
      <sheetName val="P&amp;L финансови сделки"/>
      <sheetName val="P&amp;L доход на акция"/>
      <sheetName val="P&amp;L ОД_Функцион"/>
      <sheetName val="ОДВД"/>
      <sheetName val="баланс"/>
      <sheetName val="баланс ликвидна"/>
      <sheetName val="ОПП"/>
      <sheetName val="ОПП Косвен метод"/>
      <sheetName val="СК"/>
      <sheetName val="Имоти, Машини и съоръжения"/>
      <sheetName val="Репутация"/>
      <sheetName val="Инвестиционни имоти"/>
      <sheetName val="Нематериални  активи "/>
      <sheetName val="Инвест.отч.по метод собств. кап"/>
      <sheetName val="Инв.по мет.собств.к-ал"/>
      <sheetName val="Инвест в дъщ,асоц,съвместни"/>
      <sheetName val="C_Инв.Дъщерни-за конс."/>
      <sheetName val="Биологични активи"/>
      <sheetName val="Отсрочен данъчен актив и пасив"/>
      <sheetName val="Данъци върху дохода"/>
      <sheetName val="материални запаси"/>
      <sheetName val="финансови активи"/>
      <sheetName val="i Ф-ви а-ви - оповестяване"/>
      <sheetName val="Финансови активи - представяне"/>
      <sheetName val="i Кредитен риск ф-ви активи"/>
      <sheetName val="i Инвест.кап.инстр. по сп-ва.ст"/>
      <sheetName val="iРекласиф. на фин.инструм.МСФО9"/>
      <sheetName val="iФин.ак-ви заложени като обезп."/>
      <sheetName val="iНеизпълн-я и наруш-я  кредити "/>
      <sheetName val="i Фин. активи-просроч и обезц. "/>
      <sheetName val="i Анализ на падежа на Фин П-ви"/>
      <sheetName val="i Анализ на падежа на Фин А-ви"/>
      <sheetName val="i Нетна ликвидна"/>
      <sheetName val="i Лихвен и Валутен Риск"/>
      <sheetName val="i Фин.А-ви и П-ви продъл.учас"/>
      <sheetName val="Финансови пасиви - представяне"/>
      <sheetName val="i Кредитен Риск Ф-ви пасиви"/>
      <sheetName val="i Lizing"/>
      <sheetName val="i кредити"/>
      <sheetName val="вземания"/>
      <sheetName val="парични средства"/>
      <sheetName val="i основен капитал"/>
      <sheetName val="i управление на к-ла"/>
      <sheetName val="резерви"/>
      <sheetName val="финансов резултат"/>
      <sheetName val="корекции на грешки"/>
      <sheetName val="финансови пасиви"/>
      <sheetName val="правителствени дарения"/>
      <sheetName val="персонал"/>
      <sheetName val="задължения"/>
      <sheetName val="провизии"/>
      <sheetName val="активи_пасиви за продажба"/>
      <sheetName val="i свързани лица в Групата 1"/>
      <sheetName val="i свързани лица в Групата 2"/>
      <sheetName val="i свързани лица в Групата 3"/>
      <sheetName val="i свързани лица в Групата 4"/>
      <sheetName val="C_Дивиденти"/>
      <sheetName val="i свързани лица извън Групата 1"/>
      <sheetName val="i свързани лица извън Групата 2"/>
      <sheetName val="i свързани лица извън Групата 3"/>
      <sheetName val="i Условни активи и пасиви"/>
      <sheetName val="i Сегменти"/>
      <sheetName val="i Концесии"/>
      <sheetName val="i Плащане на база акции"/>
      <sheetName val="коефициенти"/>
      <sheetName val="GOING CONCERN"/>
    </sheetNames>
    <sheetDataSet>
      <sheetData sheetId="8">
        <row r="44">
          <cell r="F44" t="str">
            <v>Съставител: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ъдържание"/>
      <sheetName val="Съдърж. Notes"/>
      <sheetName val="Management report"/>
      <sheetName val="Notes"/>
      <sheetName val="More information"/>
      <sheetName val="Apendix"/>
      <sheetName val="Tables"/>
      <sheetName val="Съдържание 1"/>
      <sheetName val="НАЧАЛО"/>
      <sheetName val="Cover page"/>
      <sheetName val="P&amp;L ОД"/>
      <sheetName val="баланс"/>
      <sheetName val="ОПП"/>
      <sheetName val="СК"/>
      <sheetName val="P&amp;L приходи"/>
      <sheetName val="P&amp;L разходи"/>
      <sheetName val="P&amp;L обезц,провиз,прибл.оценки"/>
      <sheetName val="P&amp;L финансови сделки"/>
      <sheetName val="P&amp;L доход на акция"/>
      <sheetName val="ОДВД"/>
      <sheetName val="Имоти, Машини и съоръжения"/>
      <sheetName val="Репутация"/>
      <sheetName val="Инвестиционни имоти"/>
      <sheetName val="Нематериални  активи "/>
      <sheetName val="Инвест.отч.по метод собств. кап"/>
      <sheetName val="Инв.по мет.собств.к-ал"/>
      <sheetName val="Инвест в дъщ,асоц,съвместни"/>
      <sheetName val="C_Инв.Дъщерни-за конс."/>
      <sheetName val="Биологични активи"/>
      <sheetName val="Отсрочен данъчен актив и пасив"/>
      <sheetName val="Данъци върху дохода"/>
      <sheetName val="материални запаси"/>
      <sheetName val="финансови активи"/>
      <sheetName val="Финансови активи - представяне"/>
      <sheetName val="вземания"/>
      <sheetName val="парични средства"/>
      <sheetName val="i основен капитал"/>
      <sheetName val="резерви"/>
      <sheetName val="финансов резултат"/>
      <sheetName val="корекции на грешки"/>
      <sheetName val="Финансови пасиви - представяне"/>
      <sheetName val="задължения"/>
      <sheetName val="персонал"/>
      <sheetName val="провизии"/>
      <sheetName val="правителствени дарения"/>
      <sheetName val="активи_пасиви за продажба"/>
      <sheetName val="i P&amp;L лизинг"/>
      <sheetName val="i P&amp;L договори за строителство"/>
      <sheetName val="i Ф-ви а-ви - оповестяване"/>
      <sheetName val="i Кредитен риск ф-ви активи"/>
      <sheetName val="i Инвест.кап.инстр. по сп-ва.ст"/>
      <sheetName val="iРекласиф. на фин.инструм.МСФО9"/>
      <sheetName val="iФин.ак-ви заложени като обезп."/>
      <sheetName val="i Фин. активи-просроч и обезц. "/>
      <sheetName val="i Анализ на падежа на Фин П-ви"/>
      <sheetName val="i Анализ на падежа на Фин А-ви"/>
      <sheetName val="i Нетна ликвидна"/>
      <sheetName val="i Лихвен и Валутен Риск"/>
      <sheetName val="i Фин.А-ви и П-ви продъл.учас"/>
      <sheetName val="i Кредитен Риск Ф-ви пасиви"/>
      <sheetName val="i Lizing"/>
      <sheetName val="i кредити"/>
      <sheetName val="iНеизпълн-я и наруш-я  кредити "/>
      <sheetName val="i Провизии"/>
      <sheetName val="i Оповест. справедлива с-ст 1"/>
      <sheetName val="i Оповест. справедлива с-ст 2"/>
      <sheetName val="i управление на к-ла"/>
      <sheetName val="финансови пасиви"/>
      <sheetName val="i свързани лица в Групата 1"/>
      <sheetName val="i свързани лица в Групата 2"/>
      <sheetName val="i свързани лица в Групата 3"/>
      <sheetName val="i свързани лица в Групата 4"/>
      <sheetName val="C_Дивиденти"/>
      <sheetName val="i свързани лица извън Групата 1"/>
      <sheetName val="i свързани лица извън Групата 2"/>
      <sheetName val="i свързани лица извън Групата 3"/>
      <sheetName val="i структур.предпр."/>
      <sheetName val="i Условни активи и пасиви"/>
      <sheetName val="i Сегменти"/>
      <sheetName val="i Концесии"/>
      <sheetName val="i Плащане на база акции"/>
      <sheetName val="i Хедж"/>
      <sheetName val="i Минерални ресурси"/>
      <sheetName val="коефициенти"/>
      <sheetName val="GOING CONCERN"/>
      <sheetName val="i Индивид и консолид инфо."/>
      <sheetName val="P&amp;L ОД_Функцион"/>
      <sheetName val="баланс ликвидна"/>
      <sheetName val="ОПП Косвен метод"/>
      <sheetName val="Sheet1"/>
    </sheetNames>
    <sheetDataSet>
      <sheetData sheetId="8">
        <row r="2">
          <cell r="AA2">
            <v>41639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квиден риск"/>
      <sheetName val="start"/>
      <sheetName val="ИХ"/>
      <sheetName val="БСК"/>
      <sheetName val="Артескос"/>
      <sheetName val="Артескос 98"/>
      <sheetName val="Инфра Актив"/>
      <sheetName val="Инфра Агуа Еко"/>
      <sheetName val="Инфра Имоти"/>
      <sheetName val="Инфра минералс"/>
      <sheetName val="Инфра Роудс"/>
      <sheetName val="Инфра Рейлуейс"/>
      <sheetName val="ИСР"/>
      <sheetName val="Витех"/>
      <sheetName val="Инфра билдинг"/>
      <sheetName val="враца"/>
      <sheetName val="монтана"/>
      <sheetName val="вършец"/>
      <sheetName val="end"/>
    </sheetNames>
    <sheetDataSet>
      <sheetData sheetId="2">
        <row r="16">
          <cell r="F16">
            <v>1311</v>
          </cell>
        </row>
        <row r="19">
          <cell r="F19">
            <v>0</v>
          </cell>
        </row>
        <row r="24">
          <cell r="F24">
            <v>9</v>
          </cell>
        </row>
      </sheetData>
      <sheetData sheetId="3">
        <row r="9">
          <cell r="C9">
            <v>0</v>
          </cell>
          <cell r="D9">
            <v>0</v>
          </cell>
          <cell r="F9">
            <v>0</v>
          </cell>
        </row>
        <row r="15">
          <cell r="D15">
            <v>0</v>
          </cell>
          <cell r="E15">
            <v>0</v>
          </cell>
          <cell r="G15">
            <v>0</v>
          </cell>
        </row>
        <row r="17">
          <cell r="D17">
            <v>0</v>
          </cell>
          <cell r="E17">
            <v>0</v>
          </cell>
          <cell r="F17">
            <v>0</v>
          </cell>
          <cell r="G17">
            <v>0</v>
          </cell>
        </row>
        <row r="18">
          <cell r="C18">
            <v>424</v>
          </cell>
          <cell r="D18">
            <v>0</v>
          </cell>
          <cell r="E18">
            <v>0</v>
          </cell>
          <cell r="F18">
            <v>0</v>
          </cell>
          <cell r="G18">
            <v>0</v>
          </cell>
        </row>
        <row r="19">
          <cell r="D19">
            <v>0</v>
          </cell>
          <cell r="E19">
            <v>0</v>
          </cell>
          <cell r="F19">
            <v>0</v>
          </cell>
          <cell r="G19">
            <v>0</v>
          </cell>
        </row>
        <row r="22">
          <cell r="C22">
            <v>68</v>
          </cell>
          <cell r="D22">
            <v>0</v>
          </cell>
          <cell r="E22">
            <v>0</v>
          </cell>
          <cell r="F22">
            <v>0</v>
          </cell>
          <cell r="G22">
            <v>0</v>
          </cell>
        </row>
        <row r="23">
          <cell r="D23">
            <v>0</v>
          </cell>
          <cell r="E23">
            <v>0</v>
          </cell>
          <cell r="G23">
            <v>0</v>
          </cell>
        </row>
        <row r="24">
          <cell r="C24">
            <v>41</v>
          </cell>
          <cell r="D24">
            <v>0</v>
          </cell>
          <cell r="E24">
            <v>0</v>
          </cell>
          <cell r="F24">
            <v>0</v>
          </cell>
        </row>
      </sheetData>
      <sheetData sheetId="4">
        <row r="9">
          <cell r="I9" t="str">
            <v>,</v>
          </cell>
        </row>
        <row r="16">
          <cell r="F16">
            <v>9</v>
          </cell>
        </row>
        <row r="18">
          <cell r="F18">
            <v>921</v>
          </cell>
        </row>
        <row r="22">
          <cell r="F22">
            <v>7</v>
          </cell>
        </row>
        <row r="24">
          <cell r="F24">
            <v>435</v>
          </cell>
        </row>
      </sheetData>
      <sheetData sheetId="5">
        <row r="9">
          <cell r="I9" t="str">
            <v>,</v>
          </cell>
        </row>
        <row r="22">
          <cell r="F22">
            <v>61</v>
          </cell>
        </row>
        <row r="24">
          <cell r="F24">
            <v>1882</v>
          </cell>
        </row>
      </sheetData>
      <sheetData sheetId="6">
        <row r="22">
          <cell r="F22">
            <v>5</v>
          </cell>
        </row>
      </sheetData>
      <sheetData sheetId="7">
        <row r="16">
          <cell r="F16">
            <v>105</v>
          </cell>
        </row>
        <row r="18">
          <cell r="C18">
            <v>1</v>
          </cell>
        </row>
        <row r="22">
          <cell r="F22">
            <v>178</v>
          </cell>
        </row>
        <row r="24">
          <cell r="F24">
            <v>60</v>
          </cell>
        </row>
      </sheetData>
      <sheetData sheetId="8">
        <row r="22">
          <cell r="F22">
            <v>7</v>
          </cell>
        </row>
      </sheetData>
      <sheetData sheetId="9">
        <row r="17">
          <cell r="F17">
            <v>0</v>
          </cell>
        </row>
        <row r="19">
          <cell r="F19">
            <v>0</v>
          </cell>
        </row>
        <row r="22">
          <cell r="C22">
            <v>0</v>
          </cell>
          <cell r="F22">
            <v>48</v>
          </cell>
        </row>
      </sheetData>
      <sheetData sheetId="10">
        <row r="16">
          <cell r="F16">
            <v>16</v>
          </cell>
        </row>
        <row r="18">
          <cell r="C18">
            <v>350</v>
          </cell>
        </row>
        <row r="22">
          <cell r="C22">
            <v>92</v>
          </cell>
          <cell r="F22">
            <v>40</v>
          </cell>
        </row>
        <row r="24">
          <cell r="C24">
            <v>537</v>
          </cell>
        </row>
      </sheetData>
      <sheetData sheetId="11">
        <row r="16">
          <cell r="C16">
            <v>0</v>
          </cell>
          <cell r="F16">
            <v>1</v>
          </cell>
        </row>
        <row r="17">
          <cell r="F17">
            <v>0</v>
          </cell>
        </row>
        <row r="18">
          <cell r="C18">
            <v>2</v>
          </cell>
          <cell r="F18">
            <v>0</v>
          </cell>
        </row>
        <row r="19">
          <cell r="F19">
            <v>0</v>
          </cell>
        </row>
        <row r="22">
          <cell r="C22">
            <v>38</v>
          </cell>
          <cell r="F22">
            <v>646</v>
          </cell>
        </row>
        <row r="24">
          <cell r="C24">
            <v>83</v>
          </cell>
          <cell r="F24">
            <v>0</v>
          </cell>
        </row>
      </sheetData>
      <sheetData sheetId="12">
        <row r="16">
          <cell r="C16">
            <v>162</v>
          </cell>
          <cell r="F16">
            <v>615</v>
          </cell>
        </row>
        <row r="17">
          <cell r="F17">
            <v>0</v>
          </cell>
        </row>
        <row r="18">
          <cell r="C18">
            <v>77</v>
          </cell>
          <cell r="F18">
            <v>0</v>
          </cell>
        </row>
        <row r="19">
          <cell r="F19">
            <v>0</v>
          </cell>
        </row>
        <row r="22">
          <cell r="C22">
            <v>0</v>
          </cell>
          <cell r="F22">
            <v>1059</v>
          </cell>
        </row>
      </sheetData>
      <sheetData sheetId="13">
        <row r="16">
          <cell r="F16">
            <v>3</v>
          </cell>
        </row>
        <row r="18">
          <cell r="C18">
            <v>217</v>
          </cell>
        </row>
        <row r="22">
          <cell r="F22">
            <v>13</v>
          </cell>
        </row>
      </sheetData>
      <sheetData sheetId="14">
        <row r="22">
          <cell r="F22">
            <v>20</v>
          </cell>
        </row>
      </sheetData>
      <sheetData sheetId="15">
        <row r="4">
          <cell r="I4">
            <v>0</v>
          </cell>
        </row>
        <row r="5">
          <cell r="I5">
            <v>0</v>
          </cell>
        </row>
        <row r="7">
          <cell r="I7">
            <v>0</v>
          </cell>
        </row>
        <row r="9">
          <cell r="I9">
            <v>0</v>
          </cell>
        </row>
        <row r="10">
          <cell r="I10">
            <v>0</v>
          </cell>
        </row>
        <row r="11">
          <cell r="I11">
            <v>0</v>
          </cell>
        </row>
        <row r="12">
          <cell r="I12">
            <v>0</v>
          </cell>
        </row>
        <row r="15">
          <cell r="I15">
            <v>0</v>
          </cell>
        </row>
        <row r="16">
          <cell r="I16">
            <v>0</v>
          </cell>
        </row>
        <row r="17">
          <cell r="I17">
            <v>0</v>
          </cell>
        </row>
        <row r="18">
          <cell r="I18">
            <v>0</v>
          </cell>
        </row>
        <row r="19">
          <cell r="I19">
            <v>0</v>
          </cell>
        </row>
        <row r="21">
          <cell r="I21">
            <v>0</v>
          </cell>
        </row>
        <row r="22">
          <cell r="I22">
            <v>0</v>
          </cell>
        </row>
        <row r="23">
          <cell r="I23">
            <v>0</v>
          </cell>
        </row>
        <row r="24">
          <cell r="I24">
            <v>0</v>
          </cell>
        </row>
      </sheetData>
      <sheetData sheetId="16">
        <row r="24">
          <cell r="C24">
            <v>350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ъдържание"/>
      <sheetName val="Съдърж. Notes"/>
      <sheetName val="Management report"/>
      <sheetName val="Notes"/>
      <sheetName val="More information"/>
      <sheetName val="Apendix"/>
      <sheetName val="Tables"/>
      <sheetName val="Съдържание 1"/>
      <sheetName val="НАЧАЛО"/>
      <sheetName val="Cover page"/>
      <sheetName val="P&amp;L ОД"/>
      <sheetName val="баланс"/>
      <sheetName val="ОПП"/>
      <sheetName val="СК"/>
      <sheetName val="P&amp;L приходи"/>
      <sheetName val="P&amp;L разходи"/>
      <sheetName val="P&amp;L обезц,провиз,прибл.оценки"/>
      <sheetName val="P&amp;L финансови сделки"/>
      <sheetName val="P&amp;L доход на акция"/>
      <sheetName val="ОДВД"/>
      <sheetName val="Имоти, Машини и съоръжения"/>
      <sheetName val="Репутация"/>
      <sheetName val="Инвестиционни имоти"/>
      <sheetName val="Нематериални  активи "/>
      <sheetName val="Инвест.отч.по метод собств. кап"/>
      <sheetName val="Инв.по мет.собств.к-ал"/>
      <sheetName val="Инвест в дъщ,асоц,съвместни"/>
      <sheetName val="C_Инв.Дъщерни-за конс."/>
      <sheetName val="Биологични активи"/>
      <sheetName val="Отсрочен данъчен актив и пасив"/>
      <sheetName val="Данъци върху дохода"/>
      <sheetName val="материални запаси"/>
      <sheetName val="финансови активи"/>
      <sheetName val="Финансови активи - представяне"/>
      <sheetName val="вземания"/>
      <sheetName val="парични средства"/>
      <sheetName val="i основен капитал"/>
      <sheetName val="резерви"/>
      <sheetName val="финансов резултат"/>
      <sheetName val="корекции на грешки"/>
      <sheetName val="Финансови пасиви - представяне"/>
      <sheetName val="задължения"/>
      <sheetName val="персонал"/>
      <sheetName val="провизии"/>
      <sheetName val="правителствени дарения"/>
      <sheetName val="активи_пасиви за продажба"/>
      <sheetName val="i P&amp;L лизинг"/>
      <sheetName val="i P&amp;L договори за строителство"/>
      <sheetName val="i Ф-ви а-ви - оповестяване"/>
      <sheetName val="i Кредитен риск ф-ви активи"/>
      <sheetName val="i Инвест.кап.инстр. по сп-ва.ст"/>
      <sheetName val="iРекласиф. на фин.инструм.МСФО9"/>
      <sheetName val="iФин.ак-ви заложени като обезп."/>
      <sheetName val="i Фин. активи-просроч и обезц. "/>
      <sheetName val="i Анализ на падежа на Фин П-ви"/>
      <sheetName val="i Анализ на падежа на Фин А-ви"/>
      <sheetName val="i Нетна ликвидна"/>
      <sheetName val="i Лихвен и Валутен Риск"/>
      <sheetName val="i Фин.А-ви и П-ви продъл.учас"/>
      <sheetName val="i Кредитен Риск Ф-ви пасиви"/>
      <sheetName val="i Lizing"/>
      <sheetName val="i кредити"/>
      <sheetName val="iНеизпълн-я и наруш-я  кредити "/>
      <sheetName val="i Провизии"/>
      <sheetName val="i Оповест. справедлива с-ст 1"/>
      <sheetName val="i Оповест. справедлива с-ст 2"/>
      <sheetName val="i управление на к-ла"/>
      <sheetName val="финансови пасиви"/>
      <sheetName val="i свързани лица в Групата 1"/>
      <sheetName val="i свързани лица в Групата 2"/>
      <sheetName val="i свързани лица в Групата 3"/>
      <sheetName val="i свързани лица в Групата 4"/>
      <sheetName val="C_Дивиденти"/>
      <sheetName val="i свързани лица извън Групата 1"/>
      <sheetName val="i свързани лица извън Групата 2"/>
      <sheetName val="i свързани лица извън Групата 3"/>
      <sheetName val="i структур.предпр."/>
      <sheetName val="i Условни активи и пасиви"/>
      <sheetName val="i Сегменти"/>
      <sheetName val="i Концесии"/>
      <sheetName val="i Плащане на база акции"/>
      <sheetName val="i Хедж"/>
      <sheetName val="i Минерални ресурси"/>
      <sheetName val="коефициенти"/>
      <sheetName val="GOING CONCERN"/>
      <sheetName val="i Индивид и консолид инфо."/>
      <sheetName val="P&amp;L ОД_Функцион"/>
      <sheetName val="баланс ликвидна"/>
      <sheetName val="ОПП Косвен метод"/>
      <sheetName val="Sheet1"/>
      <sheetName val="Compatibility Report"/>
    </sheetNames>
    <sheetDataSet>
      <sheetData sheetId="8">
        <row r="2">
          <cell r="AA2">
            <v>42004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хвен риск"/>
      <sheetName val="start"/>
      <sheetName val="ИХ"/>
      <sheetName val="БСК"/>
      <sheetName val="Артескос"/>
      <sheetName val="Артескос 98"/>
      <sheetName val="Инфра Актив"/>
      <sheetName val="Инфра Агуа Еко"/>
      <sheetName val="Инфра Имоти"/>
      <sheetName val="инфра минералс"/>
      <sheetName val="Инфра Роудс"/>
      <sheetName val="Инфра Рейлуейс"/>
      <sheetName val="ИСР"/>
      <sheetName val="Витех"/>
      <sheetName val="Инфра билдинг"/>
      <sheetName val="Враца"/>
      <sheetName val="монтана"/>
      <sheetName val="вършец"/>
      <sheetName val="end"/>
      <sheetName val="Sheet14"/>
    </sheetNames>
    <sheetDataSet>
      <sheetData sheetId="2">
        <row r="15">
          <cell r="E15">
            <v>469</v>
          </cell>
        </row>
        <row r="16">
          <cell r="C16">
            <v>520</v>
          </cell>
          <cell r="E16">
            <v>791</v>
          </cell>
        </row>
        <row r="24">
          <cell r="E24">
            <v>9</v>
          </cell>
        </row>
      </sheetData>
      <sheetData sheetId="3">
        <row r="15">
          <cell r="D15">
            <v>0</v>
          </cell>
          <cell r="E15">
            <v>49</v>
          </cell>
        </row>
        <row r="17">
          <cell r="C17">
            <v>0</v>
          </cell>
          <cell r="D17">
            <v>0</v>
          </cell>
        </row>
        <row r="18">
          <cell r="C18">
            <v>0</v>
          </cell>
          <cell r="D18">
            <v>0</v>
          </cell>
          <cell r="E18">
            <v>424</v>
          </cell>
        </row>
        <row r="22">
          <cell r="C22">
            <v>0</v>
          </cell>
          <cell r="D22">
            <v>0</v>
          </cell>
          <cell r="E22">
            <v>68</v>
          </cell>
        </row>
        <row r="23">
          <cell r="C23">
            <v>0</v>
          </cell>
          <cell r="D23">
            <v>0</v>
          </cell>
        </row>
        <row r="24">
          <cell r="C24">
            <v>0</v>
          </cell>
          <cell r="D24">
            <v>0</v>
          </cell>
          <cell r="E24">
            <v>41</v>
          </cell>
        </row>
      </sheetData>
      <sheetData sheetId="4">
        <row r="4">
          <cell r="E4">
            <v>18</v>
          </cell>
        </row>
        <row r="15">
          <cell r="E15">
            <v>1</v>
          </cell>
        </row>
        <row r="16">
          <cell r="C16">
            <v>9</v>
          </cell>
        </row>
        <row r="18">
          <cell r="E18">
            <v>921</v>
          </cell>
        </row>
        <row r="22">
          <cell r="C22">
            <v>7</v>
          </cell>
        </row>
        <row r="24">
          <cell r="E24">
            <v>435</v>
          </cell>
        </row>
      </sheetData>
      <sheetData sheetId="5">
        <row r="22">
          <cell r="C22">
            <v>45</v>
          </cell>
          <cell r="E22">
            <v>16</v>
          </cell>
        </row>
        <row r="24">
          <cell r="E24">
            <v>1882</v>
          </cell>
        </row>
      </sheetData>
      <sheetData sheetId="6">
        <row r="22">
          <cell r="C22">
            <v>4</v>
          </cell>
          <cell r="E22">
            <v>1</v>
          </cell>
        </row>
      </sheetData>
      <sheetData sheetId="7">
        <row r="16">
          <cell r="C16">
            <v>91</v>
          </cell>
          <cell r="E16">
            <v>14</v>
          </cell>
        </row>
        <row r="18">
          <cell r="E18">
            <v>1</v>
          </cell>
        </row>
        <row r="22">
          <cell r="C22">
            <v>136</v>
          </cell>
          <cell r="E22">
            <v>42</v>
          </cell>
        </row>
        <row r="24">
          <cell r="E24">
            <v>60</v>
          </cell>
        </row>
      </sheetData>
      <sheetData sheetId="8">
        <row r="22">
          <cell r="C22">
            <v>7</v>
          </cell>
        </row>
      </sheetData>
      <sheetData sheetId="9">
        <row r="17">
          <cell r="C17">
            <v>0</v>
          </cell>
        </row>
        <row r="22">
          <cell r="C22">
            <v>42</v>
          </cell>
          <cell r="E22">
            <v>7</v>
          </cell>
        </row>
        <row r="23">
          <cell r="C23">
            <v>0</v>
          </cell>
        </row>
      </sheetData>
      <sheetData sheetId="10">
        <row r="15">
          <cell r="E15">
            <v>205</v>
          </cell>
        </row>
        <row r="16">
          <cell r="C16">
            <v>15</v>
          </cell>
          <cell r="E16">
            <v>1</v>
          </cell>
        </row>
        <row r="18">
          <cell r="E18">
            <v>350</v>
          </cell>
        </row>
        <row r="22">
          <cell r="C22">
            <v>19</v>
          </cell>
          <cell r="E22">
            <v>113</v>
          </cell>
        </row>
        <row r="24">
          <cell r="E24">
            <v>537</v>
          </cell>
        </row>
      </sheetData>
      <sheetData sheetId="11">
        <row r="16">
          <cell r="C16">
            <v>1</v>
          </cell>
          <cell r="E16">
            <v>0</v>
          </cell>
        </row>
        <row r="17">
          <cell r="C17">
            <v>0</v>
          </cell>
        </row>
        <row r="18">
          <cell r="C18">
            <v>0</v>
          </cell>
          <cell r="E18">
            <v>2</v>
          </cell>
        </row>
        <row r="22">
          <cell r="C22">
            <v>553</v>
          </cell>
          <cell r="E22">
            <v>131</v>
          </cell>
        </row>
        <row r="23">
          <cell r="C23">
            <v>0</v>
          </cell>
        </row>
        <row r="24">
          <cell r="C24">
            <v>0</v>
          </cell>
          <cell r="E24">
            <v>83</v>
          </cell>
        </row>
      </sheetData>
      <sheetData sheetId="12">
        <row r="15">
          <cell r="E15">
            <v>19</v>
          </cell>
        </row>
        <row r="16">
          <cell r="C16">
            <v>527</v>
          </cell>
          <cell r="E16">
            <v>250</v>
          </cell>
        </row>
        <row r="17">
          <cell r="C17">
            <v>0</v>
          </cell>
        </row>
        <row r="18">
          <cell r="C18">
            <v>0</v>
          </cell>
          <cell r="E18">
            <v>77</v>
          </cell>
        </row>
        <row r="22">
          <cell r="C22">
            <v>345</v>
          </cell>
          <cell r="E22">
            <v>714</v>
          </cell>
        </row>
      </sheetData>
      <sheetData sheetId="13">
        <row r="16">
          <cell r="C16">
            <v>3</v>
          </cell>
        </row>
        <row r="18">
          <cell r="E18">
            <v>217</v>
          </cell>
        </row>
        <row r="22">
          <cell r="E22">
            <v>13</v>
          </cell>
        </row>
      </sheetData>
      <sheetData sheetId="14">
        <row r="22">
          <cell r="C22">
            <v>16</v>
          </cell>
          <cell r="E22">
            <v>4</v>
          </cell>
        </row>
      </sheetData>
      <sheetData sheetId="17">
        <row r="24">
          <cell r="E24">
            <v>350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00B050"/>
  </sheetPr>
  <dimension ref="A1:S149"/>
  <sheetViews>
    <sheetView showGridLines="0" tabSelected="1" zoomScalePageLayoutView="0" workbookViewId="0" topLeftCell="A58">
      <selection activeCell="A113" sqref="A113:G113"/>
    </sheetView>
  </sheetViews>
  <sheetFormatPr defaultColWidth="9.140625" defaultRowHeight="15"/>
  <cols>
    <col min="1" max="1" width="55.421875" style="362" customWidth="1"/>
    <col min="2" max="2" width="0.85546875" style="362" customWidth="1"/>
    <col min="3" max="3" width="10.421875" style="363" customWidth="1"/>
    <col min="4" max="4" width="0.9921875" style="359" customWidth="1"/>
    <col min="5" max="5" width="12.8515625" style="364" customWidth="1"/>
    <col min="6" max="6" width="0.9921875" style="360" customWidth="1"/>
    <col min="7" max="7" width="12.7109375" style="364" customWidth="1"/>
    <col min="8" max="8" width="0" style="90" hidden="1" customWidth="1"/>
    <col min="9" max="13" width="0" style="0" hidden="1" customWidth="1"/>
  </cols>
  <sheetData>
    <row r="1" spans="1:19" ht="15">
      <c r="A1" s="562" t="s">
        <v>203</v>
      </c>
      <c r="B1" s="562"/>
      <c r="C1" s="562"/>
      <c r="D1" s="562"/>
      <c r="E1" s="562"/>
      <c r="F1" s="562"/>
      <c r="G1" s="562"/>
      <c r="H1" s="1"/>
      <c r="I1" s="1"/>
      <c r="J1" s="1"/>
      <c r="K1" s="1"/>
      <c r="L1" s="1"/>
      <c r="M1" s="1"/>
      <c r="N1" s="1"/>
      <c r="O1" s="1"/>
      <c r="P1" s="1"/>
      <c r="Q1" s="1"/>
      <c r="R1" s="1"/>
      <c r="S1" s="1"/>
    </row>
    <row r="2" spans="1:7" ht="30.75" customHeight="1">
      <c r="A2" s="563" t="s">
        <v>569</v>
      </c>
      <c r="B2" s="563"/>
      <c r="C2" s="563"/>
      <c r="D2" s="563"/>
      <c r="E2" s="563"/>
      <c r="F2" s="563"/>
      <c r="G2" s="563"/>
    </row>
    <row r="3" spans="1:7" ht="5.25" customHeight="1">
      <c r="A3" s="299"/>
      <c r="B3" s="299"/>
      <c r="C3" s="300"/>
      <c r="D3" s="301"/>
      <c r="E3" s="302"/>
      <c r="F3" s="301"/>
      <c r="G3" s="302"/>
    </row>
    <row r="4" spans="1:7" ht="12.75" customHeight="1">
      <c r="A4" s="299"/>
      <c r="B4" s="299"/>
      <c r="C4" s="303"/>
      <c r="D4" s="299"/>
      <c r="E4" s="408" t="s">
        <v>579</v>
      </c>
      <c r="F4" s="408"/>
      <c r="G4" s="408" t="s">
        <v>570</v>
      </c>
    </row>
    <row r="5" spans="1:10" ht="15">
      <c r="A5" s="299"/>
      <c r="B5" s="299"/>
      <c r="C5" s="407" t="s">
        <v>0</v>
      </c>
      <c r="D5" s="299"/>
      <c r="E5" s="304" t="s">
        <v>1</v>
      </c>
      <c r="F5" s="305"/>
      <c r="G5" s="304" t="s">
        <v>1</v>
      </c>
      <c r="J5" s="93" t="s">
        <v>496</v>
      </c>
    </row>
    <row r="6" spans="1:7" ht="15" hidden="1">
      <c r="A6" s="305" t="s">
        <v>2</v>
      </c>
      <c r="B6" s="305"/>
      <c r="C6" s="306"/>
      <c r="D6" s="303"/>
      <c r="E6" s="307"/>
      <c r="F6" s="308"/>
      <c r="G6" s="307"/>
    </row>
    <row r="7" spans="1:7" ht="5.25" customHeight="1">
      <c r="A7" s="299"/>
      <c r="B7" s="299"/>
      <c r="C7" s="309"/>
      <c r="D7" s="225"/>
      <c r="E7" s="310"/>
      <c r="F7" s="226"/>
      <c r="G7" s="310"/>
    </row>
    <row r="8" spans="1:7" ht="15" hidden="1">
      <c r="A8" s="311" t="s">
        <v>3</v>
      </c>
      <c r="B8" s="312"/>
      <c r="C8" s="313" t="s">
        <v>527</v>
      </c>
      <c r="D8" s="233"/>
      <c r="E8" s="314">
        <f>SUM(E9:E11)</f>
        <v>0</v>
      </c>
      <c r="F8" s="315"/>
      <c r="G8" s="314">
        <f>SUM(G9:G11)</f>
        <v>0</v>
      </c>
    </row>
    <row r="9" spans="1:11" ht="15" hidden="1">
      <c r="A9" s="299" t="s">
        <v>4</v>
      </c>
      <c r="B9" s="299"/>
      <c r="C9" s="316"/>
      <c r="D9" s="235"/>
      <c r="E9" s="317">
        <v>0</v>
      </c>
      <c r="F9" s="315"/>
      <c r="G9" s="317">
        <v>0</v>
      </c>
      <c r="J9">
        <v>8</v>
      </c>
      <c r="K9" s="94">
        <f>E9-J9</f>
        <v>-8</v>
      </c>
    </row>
    <row r="10" spans="1:7" ht="15" hidden="1">
      <c r="A10" s="299" t="s">
        <v>5</v>
      </c>
      <c r="B10" s="299"/>
      <c r="C10" s="316"/>
      <c r="D10" s="235"/>
      <c r="E10" s="317">
        <v>0</v>
      </c>
      <c r="F10" s="315"/>
      <c r="G10" s="317">
        <v>0</v>
      </c>
    </row>
    <row r="11" spans="1:13" ht="15" hidden="1">
      <c r="A11" s="299" t="s">
        <v>556</v>
      </c>
      <c r="B11" s="299"/>
      <c r="C11" s="316"/>
      <c r="D11" s="235"/>
      <c r="E11" s="317">
        <v>0</v>
      </c>
      <c r="F11" s="315"/>
      <c r="G11" s="317"/>
      <c r="J11" s="90">
        <v>2307</v>
      </c>
      <c r="K11" s="97">
        <f>E11-J11</f>
        <v>-2307</v>
      </c>
      <c r="L11" s="96" t="s">
        <v>495</v>
      </c>
      <c r="M11" s="96"/>
    </row>
    <row r="12" spans="1:13" ht="15" hidden="1">
      <c r="A12" s="299" t="s">
        <v>6</v>
      </c>
      <c r="B12" s="299"/>
      <c r="C12" s="316"/>
      <c r="D12" s="235"/>
      <c r="E12" s="317">
        <v>0</v>
      </c>
      <c r="F12" s="315"/>
      <c r="G12" s="317">
        <v>0</v>
      </c>
      <c r="J12" s="90"/>
      <c r="K12" s="96"/>
      <c r="L12" s="96"/>
      <c r="M12" s="96"/>
    </row>
    <row r="13" spans="1:13" ht="9" customHeight="1" hidden="1">
      <c r="A13" s="299"/>
      <c r="B13" s="299"/>
      <c r="C13" s="316"/>
      <c r="D13" s="235"/>
      <c r="E13" s="317"/>
      <c r="F13" s="315"/>
      <c r="G13" s="317"/>
      <c r="J13" s="90"/>
      <c r="K13" s="96"/>
      <c r="L13" s="96"/>
      <c r="M13" s="96"/>
    </row>
    <row r="14" spans="1:13" ht="15">
      <c r="A14" s="534" t="s">
        <v>7</v>
      </c>
      <c r="B14" s="299"/>
      <c r="C14" s="313" t="s">
        <v>527</v>
      </c>
      <c r="D14" s="235"/>
      <c r="E14" s="314">
        <v>0</v>
      </c>
      <c r="F14" s="315"/>
      <c r="G14" s="314">
        <v>47</v>
      </c>
      <c r="H14" s="90">
        <f>3571+120</f>
        <v>3691</v>
      </c>
      <c r="J14" s="90">
        <v>119</v>
      </c>
      <c r="K14" s="97">
        <f>E14-J14</f>
        <v>-119</v>
      </c>
      <c r="L14" s="96" t="s">
        <v>495</v>
      </c>
      <c r="M14" s="96"/>
    </row>
    <row r="15" spans="1:13" ht="6" customHeight="1">
      <c r="A15" s="312"/>
      <c r="B15" s="312"/>
      <c r="C15" s="318"/>
      <c r="D15" s="233"/>
      <c r="E15" s="319"/>
      <c r="F15" s="317"/>
      <c r="G15" s="319"/>
      <c r="J15" s="90"/>
      <c r="K15" s="96"/>
      <c r="L15" s="96"/>
      <c r="M15" s="96"/>
    </row>
    <row r="16" spans="1:13" ht="42.75" hidden="1">
      <c r="A16" s="320" t="s">
        <v>8</v>
      </c>
      <c r="B16" s="312"/>
      <c r="C16" s="313" t="s">
        <v>9</v>
      </c>
      <c r="D16" s="233"/>
      <c r="E16" s="314"/>
      <c r="F16" s="315"/>
      <c r="G16" s="314"/>
      <c r="J16" s="90"/>
      <c r="K16" s="96"/>
      <c r="L16" s="96"/>
      <c r="M16" s="96"/>
    </row>
    <row r="17" spans="1:13" ht="1.5" customHeight="1" hidden="1">
      <c r="A17" s="312"/>
      <c r="B17" s="312"/>
      <c r="C17" s="316"/>
      <c r="D17" s="233"/>
      <c r="E17" s="321"/>
      <c r="F17" s="322"/>
      <c r="G17" s="321"/>
      <c r="J17" s="90"/>
      <c r="K17" s="96"/>
      <c r="L17" s="96"/>
      <c r="M17" s="96"/>
    </row>
    <row r="18" spans="1:7" ht="11.25" customHeight="1" hidden="1">
      <c r="A18" s="312"/>
      <c r="B18" s="312"/>
      <c r="C18" s="316"/>
      <c r="D18" s="233"/>
      <c r="E18" s="321"/>
      <c r="F18" s="322"/>
      <c r="G18" s="321"/>
    </row>
    <row r="19" spans="1:8" s="112" customFormat="1" ht="11.25" customHeight="1" hidden="1">
      <c r="A19" s="312"/>
      <c r="B19" s="312"/>
      <c r="C19" s="316"/>
      <c r="D19" s="233"/>
      <c r="E19" s="321"/>
      <c r="F19" s="322"/>
      <c r="G19" s="321"/>
      <c r="H19" s="90"/>
    </row>
    <row r="20" spans="1:8" s="112" customFormat="1" ht="11.25" customHeight="1" hidden="1">
      <c r="A20" s="312"/>
      <c r="B20" s="312"/>
      <c r="C20" s="316"/>
      <c r="D20" s="233"/>
      <c r="E20" s="321"/>
      <c r="F20" s="322"/>
      <c r="G20" s="321"/>
      <c r="H20" s="90"/>
    </row>
    <row r="21" spans="1:11" ht="15.75" hidden="1" thickBot="1">
      <c r="A21" s="324" t="s">
        <v>281</v>
      </c>
      <c r="B21" s="305"/>
      <c r="C21" s="325"/>
      <c r="D21" s="233"/>
      <c r="E21" s="323">
        <f>E42+E14+E8</f>
        <v>5</v>
      </c>
      <c r="F21" s="166"/>
      <c r="G21" s="323">
        <f>G42+G14+G8</f>
        <v>53</v>
      </c>
      <c r="J21" s="93">
        <f>SUM(J9:J17)</f>
        <v>2434</v>
      </c>
      <c r="K21" s="95">
        <f>SUM(K9:K17)</f>
        <v>-2434</v>
      </c>
    </row>
    <row r="22" spans="1:7" ht="9" customHeight="1" hidden="1" thickTop="1">
      <c r="A22" s="299"/>
      <c r="B22" s="299"/>
      <c r="C22" s="316"/>
      <c r="D22" s="235"/>
      <c r="E22" s="319"/>
      <c r="F22" s="234"/>
      <c r="G22" s="319"/>
    </row>
    <row r="23" spans="1:7" ht="15">
      <c r="A23" s="311" t="s">
        <v>11</v>
      </c>
      <c r="B23" s="312"/>
      <c r="C23" s="313"/>
      <c r="D23" s="233"/>
      <c r="E23" s="314">
        <f>SUM(E24:E29)</f>
        <v>-5</v>
      </c>
      <c r="F23" s="315"/>
      <c r="G23" s="314">
        <f>SUM(G24:G29)</f>
        <v>-11</v>
      </c>
    </row>
    <row r="24" spans="1:11" ht="15" hidden="1">
      <c r="A24" s="491" t="s">
        <v>12</v>
      </c>
      <c r="B24" s="299"/>
      <c r="C24" s="318" t="s">
        <v>529</v>
      </c>
      <c r="D24" s="235"/>
      <c r="E24" s="317">
        <v>0</v>
      </c>
      <c r="F24" s="315"/>
      <c r="G24" s="317">
        <v>0</v>
      </c>
      <c r="H24" s="90">
        <v>8</v>
      </c>
      <c r="J24">
        <v>-41</v>
      </c>
      <c r="K24" s="94">
        <f>E24-J24</f>
        <v>41</v>
      </c>
    </row>
    <row r="25" spans="1:13" ht="15">
      <c r="A25" s="299" t="s">
        <v>13</v>
      </c>
      <c r="B25" s="299"/>
      <c r="C25" s="318" t="s">
        <v>528</v>
      </c>
      <c r="D25" s="235"/>
      <c r="E25" s="317">
        <v>-4</v>
      </c>
      <c r="F25" s="315"/>
      <c r="G25" s="317">
        <v>-7</v>
      </c>
      <c r="H25" s="90">
        <v>4548</v>
      </c>
      <c r="J25">
        <v>-2283</v>
      </c>
      <c r="K25" s="97">
        <f>E25-J25</f>
        <v>2279</v>
      </c>
      <c r="L25" s="96" t="s">
        <v>495</v>
      </c>
      <c r="M25" s="96"/>
    </row>
    <row r="26" spans="1:11" ht="15" hidden="1">
      <c r="A26" s="299" t="s">
        <v>14</v>
      </c>
      <c r="B26" s="299"/>
      <c r="C26" s="318" t="s">
        <v>526</v>
      </c>
      <c r="D26" s="235"/>
      <c r="E26" s="317"/>
      <c r="F26" s="315"/>
      <c r="G26" s="317"/>
      <c r="J26">
        <v>-939</v>
      </c>
      <c r="K26" s="94">
        <f>E26-J26</f>
        <v>939</v>
      </c>
    </row>
    <row r="27" spans="1:11" ht="15">
      <c r="A27" s="299" t="s">
        <v>15</v>
      </c>
      <c r="B27" s="299"/>
      <c r="C27" s="318" t="s">
        <v>529</v>
      </c>
      <c r="D27" s="235"/>
      <c r="E27" s="317">
        <v>-1</v>
      </c>
      <c r="F27" s="315"/>
      <c r="G27" s="317">
        <v>-1</v>
      </c>
      <c r="J27">
        <v>-388</v>
      </c>
      <c r="K27" s="94">
        <f>E27-J27</f>
        <v>387</v>
      </c>
    </row>
    <row r="28" spans="1:7" s="513" customFormat="1" ht="15" hidden="1">
      <c r="A28" s="237"/>
      <c r="B28" s="512"/>
      <c r="C28" s="318"/>
      <c r="D28" s="492"/>
      <c r="E28" s="317"/>
      <c r="F28" s="315"/>
      <c r="G28" s="317"/>
    </row>
    <row r="29" spans="1:11" ht="15">
      <c r="A29" s="299" t="s">
        <v>16</v>
      </c>
      <c r="B29" s="299"/>
      <c r="C29" s="318" t="s">
        <v>530</v>
      </c>
      <c r="D29" s="235"/>
      <c r="E29" s="317">
        <v>0</v>
      </c>
      <c r="F29" s="315"/>
      <c r="G29" s="317">
        <v>-3</v>
      </c>
      <c r="J29">
        <v>-125</v>
      </c>
      <c r="K29" s="94">
        <f>E29-J29</f>
        <v>125</v>
      </c>
    </row>
    <row r="30" spans="1:7" ht="3" customHeight="1">
      <c r="A30" s="299"/>
      <c r="B30" s="299"/>
      <c r="C30" s="318"/>
      <c r="D30" s="235"/>
      <c r="E30" s="317"/>
      <c r="F30" s="235"/>
      <c r="G30" s="317"/>
    </row>
    <row r="31" spans="1:7" ht="15" hidden="1">
      <c r="A31" s="311" t="s">
        <v>17</v>
      </c>
      <c r="B31" s="312"/>
      <c r="C31" s="313" t="s">
        <v>532</v>
      </c>
      <c r="D31" s="233"/>
      <c r="E31" s="314">
        <v>0</v>
      </c>
      <c r="F31" s="315"/>
      <c r="G31" s="314">
        <v>0</v>
      </c>
    </row>
    <row r="32" spans="1:7" ht="29.25" hidden="1">
      <c r="A32" s="154" t="s">
        <v>18</v>
      </c>
      <c r="B32" s="326"/>
      <c r="C32" s="238"/>
      <c r="D32" s="241"/>
      <c r="E32" s="327">
        <v>0</v>
      </c>
      <c r="F32" s="315"/>
      <c r="G32" s="327">
        <v>0</v>
      </c>
    </row>
    <row r="33" spans="1:7" ht="15" hidden="1">
      <c r="A33" s="154" t="s">
        <v>19</v>
      </c>
      <c r="B33" s="326"/>
      <c r="C33" s="238"/>
      <c r="D33" s="241"/>
      <c r="E33" s="317"/>
      <c r="F33" s="315"/>
      <c r="G33" s="317"/>
    </row>
    <row r="34" spans="1:11" ht="29.25" hidden="1">
      <c r="A34" s="154" t="s">
        <v>20</v>
      </c>
      <c r="B34" s="326"/>
      <c r="C34" s="238"/>
      <c r="D34" s="241"/>
      <c r="E34" s="327">
        <v>0</v>
      </c>
      <c r="F34" s="315"/>
      <c r="G34" s="327">
        <v>0</v>
      </c>
      <c r="J34">
        <v>29</v>
      </c>
      <c r="K34" s="94">
        <f>E34-J34</f>
        <v>-29</v>
      </c>
    </row>
    <row r="35" spans="1:7" ht="15" hidden="1">
      <c r="A35" s="165" t="s">
        <v>21</v>
      </c>
      <c r="B35" s="326"/>
      <c r="C35" s="238"/>
      <c r="D35" s="241"/>
      <c r="E35" s="317">
        <v>0</v>
      </c>
      <c r="F35" s="315"/>
      <c r="G35" s="317">
        <v>0</v>
      </c>
    </row>
    <row r="36" spans="1:7" ht="8.25" customHeight="1">
      <c r="A36" s="299"/>
      <c r="B36" s="299"/>
      <c r="C36" s="318"/>
      <c r="D36" s="235"/>
      <c r="E36" s="317"/>
      <c r="F36" s="235"/>
      <c r="G36" s="317"/>
    </row>
    <row r="37" spans="1:7" s="115" customFormat="1" ht="15" customHeight="1" hidden="1">
      <c r="A37" s="237" t="s">
        <v>525</v>
      </c>
      <c r="B37" s="514"/>
      <c r="C37" s="523" t="s">
        <v>534</v>
      </c>
      <c r="D37" s="332"/>
      <c r="E37" s="508"/>
      <c r="F37" s="171"/>
      <c r="G37" s="508"/>
    </row>
    <row r="38" spans="1:7" s="490" customFormat="1" ht="6" customHeight="1">
      <c r="A38" s="237"/>
      <c r="B38" s="507"/>
      <c r="C38" s="523"/>
      <c r="D38" s="332"/>
      <c r="E38" s="508"/>
      <c r="F38" s="171"/>
      <c r="G38" s="508"/>
    </row>
    <row r="39" spans="1:7" s="490" customFormat="1" ht="12.75" customHeight="1" thickBot="1">
      <c r="A39" s="509" t="s">
        <v>562</v>
      </c>
      <c r="B39" s="510"/>
      <c r="C39" s="524"/>
      <c r="D39" s="511"/>
      <c r="E39" s="505">
        <f>+E23+E31+E37+E14+E8</f>
        <v>-5</v>
      </c>
      <c r="F39" s="497"/>
      <c r="G39" s="505">
        <f>+G23+G31+G37+G14+G8</f>
        <v>36</v>
      </c>
    </row>
    <row r="40" spans="1:7" s="490" customFormat="1" ht="3" customHeight="1" thickTop="1">
      <c r="A40" s="299"/>
      <c r="B40" s="299"/>
      <c r="C40" s="318"/>
      <c r="D40" s="235"/>
      <c r="E40" s="317"/>
      <c r="F40" s="235"/>
      <c r="G40" s="317"/>
    </row>
    <row r="41" spans="1:7" s="490" customFormat="1" ht="10.5" customHeight="1">
      <c r="A41" s="299"/>
      <c r="B41" s="299"/>
      <c r="C41" s="318"/>
      <c r="D41" s="235"/>
      <c r="E41" s="317"/>
      <c r="F41" s="235"/>
      <c r="G41" s="317"/>
    </row>
    <row r="42" spans="1:7" s="490" customFormat="1" ht="15" customHeight="1">
      <c r="A42" s="502" t="s">
        <v>10</v>
      </c>
      <c r="B42" s="498"/>
      <c r="C42" s="499" t="s">
        <v>526</v>
      </c>
      <c r="D42" s="500"/>
      <c r="E42" s="504">
        <v>5</v>
      </c>
      <c r="F42" s="501"/>
      <c r="G42" s="504">
        <v>6</v>
      </c>
    </row>
    <row r="43" spans="1:7" s="490" customFormat="1" ht="3" customHeight="1">
      <c r="A43" s="502"/>
      <c r="B43" s="502"/>
      <c r="C43" s="499"/>
      <c r="D43" s="503"/>
      <c r="E43" s="504"/>
      <c r="F43" s="503"/>
      <c r="G43" s="504"/>
    </row>
    <row r="44" spans="1:13" ht="15">
      <c r="A44" s="502" t="s">
        <v>22</v>
      </c>
      <c r="B44" s="498"/>
      <c r="C44" s="499" t="s">
        <v>531</v>
      </c>
      <c r="D44" s="500"/>
      <c r="E44" s="504">
        <v>-2</v>
      </c>
      <c r="F44" s="501"/>
      <c r="G44" s="504">
        <v>-2</v>
      </c>
      <c r="J44">
        <v>-489</v>
      </c>
      <c r="K44" s="97">
        <f>E44-J44</f>
        <v>487</v>
      </c>
      <c r="L44" s="96" t="s">
        <v>495</v>
      </c>
      <c r="M44" s="96"/>
    </row>
    <row r="45" spans="1:7" ht="7.5" customHeight="1">
      <c r="A45" s="312"/>
      <c r="B45" s="312"/>
      <c r="C45" s="318"/>
      <c r="D45" s="233"/>
      <c r="E45" s="319"/>
      <c r="F45" s="233"/>
      <c r="G45" s="319"/>
    </row>
    <row r="46" spans="1:7" s="490" customFormat="1" ht="15" customHeight="1" thickBot="1">
      <c r="A46" s="509" t="s">
        <v>524</v>
      </c>
      <c r="B46" s="495"/>
      <c r="C46" s="524"/>
      <c r="D46" s="496"/>
      <c r="E46" s="505">
        <f>SUM(E42:E44)</f>
        <v>3</v>
      </c>
      <c r="F46" s="497"/>
      <c r="G46" s="505">
        <f>SUM(G42:G44)</f>
        <v>4</v>
      </c>
    </row>
    <row r="47" spans="1:7" s="490" customFormat="1" ht="4.5" customHeight="1" thickTop="1">
      <c r="A47" s="537"/>
      <c r="B47" s="495"/>
      <c r="C47" s="538"/>
      <c r="D47" s="496"/>
      <c r="E47" s="539"/>
      <c r="F47" s="506"/>
      <c r="G47" s="539"/>
    </row>
    <row r="48" spans="1:11" ht="15" hidden="1">
      <c r="A48" s="540" t="s">
        <v>282</v>
      </c>
      <c r="B48" s="541"/>
      <c r="C48" s="499"/>
      <c r="D48" s="500"/>
      <c r="E48" s="542">
        <f>E23+E31+E44</f>
        <v>-7</v>
      </c>
      <c r="F48" s="543"/>
      <c r="G48" s="542">
        <f>G23+G31+G44</f>
        <v>-13</v>
      </c>
      <c r="J48" s="93">
        <f>SUM(J24:J44)</f>
        <v>-4236</v>
      </c>
      <c r="K48" s="95">
        <f>SUM(K24:K44)</f>
        <v>4229</v>
      </c>
    </row>
    <row r="49" spans="1:7" ht="5.25" customHeight="1">
      <c r="A49" s="312"/>
      <c r="B49" s="312"/>
      <c r="C49" s="318"/>
      <c r="D49" s="233"/>
      <c r="E49" s="319"/>
      <c r="F49" s="233"/>
      <c r="G49" s="319"/>
    </row>
    <row r="50" spans="1:11" ht="17.25" customHeight="1" thickBot="1">
      <c r="A50" s="156" t="s">
        <v>562</v>
      </c>
      <c r="B50" s="305"/>
      <c r="C50" s="325"/>
      <c r="D50" s="233"/>
      <c r="E50" s="328">
        <f>E21+E48</f>
        <v>-2</v>
      </c>
      <c r="F50" s="166"/>
      <c r="G50" s="328">
        <f>G21+G48</f>
        <v>40</v>
      </c>
      <c r="J50" s="93">
        <f>J21+J48</f>
        <v>-1802</v>
      </c>
      <c r="K50" s="94">
        <f>E50-J50</f>
        <v>1800</v>
      </c>
    </row>
    <row r="51" spans="1:7" ht="7.5" customHeight="1" thickTop="1">
      <c r="A51" s="312"/>
      <c r="B51" s="312"/>
      <c r="C51" s="318"/>
      <c r="D51" s="233"/>
      <c r="E51" s="319"/>
      <c r="F51" s="233"/>
      <c r="G51" s="319"/>
    </row>
    <row r="52" spans="1:11" ht="30" customHeight="1">
      <c r="A52" s="406" t="s">
        <v>280</v>
      </c>
      <c r="B52" s="312"/>
      <c r="C52" s="157" t="s">
        <v>532</v>
      </c>
      <c r="D52" s="233"/>
      <c r="E52" s="329">
        <v>-2</v>
      </c>
      <c r="F52" s="315"/>
      <c r="G52" s="329">
        <v>12</v>
      </c>
      <c r="J52">
        <v>-302</v>
      </c>
      <c r="K52" s="94">
        <f>E52-J52</f>
        <v>300</v>
      </c>
    </row>
    <row r="53" spans="1:7" ht="7.5" customHeight="1">
      <c r="A53" s="312"/>
      <c r="B53" s="312"/>
      <c r="C53" s="318"/>
      <c r="D53" s="233"/>
      <c r="E53" s="319"/>
      <c r="F53" s="233"/>
      <c r="G53" s="319"/>
    </row>
    <row r="54" spans="1:7" ht="39" customHeight="1" hidden="1">
      <c r="A54" s="330" t="s">
        <v>24</v>
      </c>
      <c r="B54" s="312"/>
      <c r="C54" s="157" t="s">
        <v>23</v>
      </c>
      <c r="D54" s="233"/>
      <c r="E54" s="331">
        <v>0</v>
      </c>
      <c r="F54" s="166"/>
      <c r="G54" s="331">
        <v>0</v>
      </c>
    </row>
    <row r="55" spans="1:7" ht="4.5" customHeight="1">
      <c r="A55" s="312"/>
      <c r="B55" s="312"/>
      <c r="C55" s="318"/>
      <c r="D55" s="233"/>
      <c r="E55" s="319"/>
      <c r="F55" s="233"/>
      <c r="G55" s="319"/>
    </row>
    <row r="56" spans="1:11" ht="18" customHeight="1" thickBot="1">
      <c r="A56" s="158" t="s">
        <v>563</v>
      </c>
      <c r="B56" s="305"/>
      <c r="C56" s="325"/>
      <c r="D56" s="233"/>
      <c r="E56" s="328">
        <f>+E39+E46+E52</f>
        <v>-4</v>
      </c>
      <c r="F56" s="166"/>
      <c r="G56" s="328">
        <f>+G39+G46+G52</f>
        <v>52</v>
      </c>
      <c r="J56" s="93">
        <f>SUM(J50:J52)</f>
        <v>-2104</v>
      </c>
      <c r="K56" s="94">
        <f>E56-J56</f>
        <v>2100</v>
      </c>
    </row>
    <row r="57" spans="1:7" ht="7.5" customHeight="1" thickTop="1">
      <c r="A57" s="312"/>
      <c r="B57" s="312"/>
      <c r="C57" s="318"/>
      <c r="D57" s="233"/>
      <c r="E57" s="332"/>
      <c r="F57" s="235"/>
      <c r="G57" s="332"/>
    </row>
    <row r="58" spans="1:7" ht="15">
      <c r="A58" s="159" t="s">
        <v>557</v>
      </c>
      <c r="B58" s="312"/>
      <c r="C58" s="313"/>
      <c r="D58" s="233"/>
      <c r="E58" s="314">
        <v>0</v>
      </c>
      <c r="F58" s="315"/>
      <c r="G58" s="314">
        <v>0</v>
      </c>
    </row>
    <row r="59" spans="1:7" ht="7.5" customHeight="1" hidden="1">
      <c r="A59" s="333"/>
      <c r="B59" s="333"/>
      <c r="C59" s="318"/>
      <c r="D59" s="233"/>
      <c r="E59" s="319"/>
      <c r="F59" s="317"/>
      <c r="G59" s="319"/>
    </row>
    <row r="60" spans="1:7" ht="15.75" hidden="1" thickBot="1">
      <c r="A60" s="155"/>
      <c r="B60" s="333"/>
      <c r="C60" s="334"/>
      <c r="D60" s="335"/>
      <c r="E60" s="328"/>
      <c r="F60" s="166"/>
      <c r="G60" s="328"/>
    </row>
    <row r="61" spans="1:7" ht="7.5" customHeight="1" hidden="1">
      <c r="A61" s="333"/>
      <c r="B61" s="333"/>
      <c r="C61" s="318"/>
      <c r="D61" s="233"/>
      <c r="E61" s="319"/>
      <c r="F61" s="317"/>
      <c r="G61" s="319"/>
    </row>
    <row r="62" spans="1:7" ht="30" hidden="1" thickBot="1">
      <c r="A62" s="224" t="s">
        <v>561</v>
      </c>
      <c r="B62" s="312"/>
      <c r="C62" s="160" t="s">
        <v>554</v>
      </c>
      <c r="D62" s="233"/>
      <c r="E62" s="328"/>
      <c r="F62" s="336"/>
      <c r="G62" s="328"/>
    </row>
    <row r="63" spans="1:7" ht="6" customHeight="1">
      <c r="A63" s="299"/>
      <c r="B63" s="299"/>
      <c r="C63" s="318"/>
      <c r="D63" s="235"/>
      <c r="E63" s="244"/>
      <c r="F63" s="241"/>
      <c r="G63" s="244"/>
    </row>
    <row r="64" spans="1:7" ht="15.75" thickBot="1">
      <c r="A64" s="156" t="s">
        <v>564</v>
      </c>
      <c r="B64" s="305"/>
      <c r="C64" s="325"/>
      <c r="D64" s="233"/>
      <c r="E64" s="328">
        <f>E56+E58</f>
        <v>-4</v>
      </c>
      <c r="F64" s="166"/>
      <c r="G64" s="328">
        <f>G56+G58</f>
        <v>52</v>
      </c>
    </row>
    <row r="65" spans="1:7" ht="15.75" thickTop="1">
      <c r="A65" s="161" t="s">
        <v>25</v>
      </c>
      <c r="B65" s="305"/>
      <c r="C65" s="318"/>
      <c r="D65" s="233"/>
      <c r="E65" s="317">
        <f>E64-E66</f>
        <v>-4</v>
      </c>
      <c r="F65" s="166"/>
      <c r="G65" s="317">
        <f>G64-G66</f>
        <v>52</v>
      </c>
    </row>
    <row r="66" spans="1:7" ht="15">
      <c r="A66" s="161" t="s">
        <v>201</v>
      </c>
      <c r="B66" s="305"/>
      <c r="C66" s="318"/>
      <c r="D66" s="233"/>
      <c r="E66" s="317">
        <v>0</v>
      </c>
      <c r="F66" s="166"/>
      <c r="G66" s="317">
        <v>0</v>
      </c>
    </row>
    <row r="67" spans="1:7" ht="15" hidden="1">
      <c r="A67" s="326"/>
      <c r="B67" s="333"/>
      <c r="C67" s="318"/>
      <c r="D67" s="233"/>
      <c r="E67" s="337"/>
      <c r="F67" s="338"/>
      <c r="G67" s="337"/>
    </row>
    <row r="68" spans="1:7" ht="15" hidden="1">
      <c r="A68" s="165" t="s">
        <v>26</v>
      </c>
      <c r="B68" s="312"/>
      <c r="C68" s="160" t="s">
        <v>27</v>
      </c>
      <c r="D68" s="233"/>
      <c r="E68" s="339">
        <v>0</v>
      </c>
      <c r="F68" s="315"/>
      <c r="G68" s="339">
        <v>0</v>
      </c>
    </row>
    <row r="69" spans="1:7" ht="15" hidden="1">
      <c r="A69" s="165" t="s">
        <v>28</v>
      </c>
      <c r="B69" s="312"/>
      <c r="C69" s="318"/>
      <c r="D69" s="233"/>
      <c r="E69" s="337"/>
      <c r="F69" s="340"/>
      <c r="G69" s="337"/>
    </row>
    <row r="70" spans="1:7" ht="15" hidden="1">
      <c r="A70" s="165" t="s">
        <v>29</v>
      </c>
      <c r="B70" s="312"/>
      <c r="C70" s="318"/>
      <c r="D70" s="233"/>
      <c r="E70" s="337"/>
      <c r="F70" s="340"/>
      <c r="G70" s="337"/>
    </row>
    <row r="71" spans="1:7" ht="15" hidden="1">
      <c r="A71" s="165" t="s">
        <v>30</v>
      </c>
      <c r="B71" s="312"/>
      <c r="C71" s="318"/>
      <c r="D71" s="233"/>
      <c r="E71" s="337"/>
      <c r="F71" s="340"/>
      <c r="G71" s="337"/>
    </row>
    <row r="72" spans="1:7" ht="15" hidden="1">
      <c r="A72" s="165" t="s">
        <v>31</v>
      </c>
      <c r="B72" s="312"/>
      <c r="C72" s="318"/>
      <c r="D72" s="233"/>
      <c r="E72" s="337"/>
      <c r="F72" s="340"/>
      <c r="G72" s="337"/>
    </row>
    <row r="73" spans="1:7" ht="15" hidden="1">
      <c r="A73" s="165" t="s">
        <v>32</v>
      </c>
      <c r="B73" s="312"/>
      <c r="C73" s="318"/>
      <c r="D73" s="233"/>
      <c r="E73" s="337"/>
      <c r="F73" s="340"/>
      <c r="G73" s="337"/>
    </row>
    <row r="74" spans="1:7" ht="15" hidden="1">
      <c r="A74" s="165" t="s">
        <v>33</v>
      </c>
      <c r="B74" s="312"/>
      <c r="C74" s="318"/>
      <c r="D74" s="233"/>
      <c r="E74" s="337"/>
      <c r="F74" s="340"/>
      <c r="G74" s="337"/>
    </row>
    <row r="75" spans="1:7" ht="15" hidden="1">
      <c r="A75" s="165" t="s">
        <v>34</v>
      </c>
      <c r="B75" s="312"/>
      <c r="C75" s="318"/>
      <c r="D75" s="233"/>
      <c r="E75" s="337"/>
      <c r="F75" s="340"/>
      <c r="G75" s="337"/>
    </row>
    <row r="76" spans="1:7" ht="51" customHeight="1" hidden="1">
      <c r="A76" s="341" t="s">
        <v>35</v>
      </c>
      <c r="B76" s="299"/>
      <c r="C76" s="342"/>
      <c r="D76" s="235"/>
      <c r="E76" s="343"/>
      <c r="F76" s="340"/>
      <c r="G76" s="343"/>
    </row>
    <row r="77" spans="1:7" ht="15" hidden="1">
      <c r="A77" s="165" t="s">
        <v>36</v>
      </c>
      <c r="B77" s="299"/>
      <c r="C77" s="342"/>
      <c r="D77" s="235"/>
      <c r="E77" s="339">
        <v>0</v>
      </c>
      <c r="F77" s="315"/>
      <c r="G77" s="339">
        <v>0</v>
      </c>
    </row>
    <row r="78" spans="1:7" ht="15" hidden="1">
      <c r="A78" s="165" t="s">
        <v>37</v>
      </c>
      <c r="B78" s="312"/>
      <c r="C78" s="318"/>
      <c r="D78" s="233"/>
      <c r="E78" s="337"/>
      <c r="F78" s="340"/>
      <c r="G78" s="337"/>
    </row>
    <row r="79" spans="1:7" ht="28.5" hidden="1">
      <c r="A79" s="341" t="s">
        <v>38</v>
      </c>
      <c r="B79" s="312"/>
      <c r="C79" s="160" t="s">
        <v>39</v>
      </c>
      <c r="D79" s="233"/>
      <c r="E79" s="343">
        <v>0</v>
      </c>
      <c r="F79" s="166"/>
      <c r="G79" s="343">
        <v>0</v>
      </c>
    </row>
    <row r="80" spans="1:7" ht="15" hidden="1">
      <c r="A80" s="165" t="s">
        <v>40</v>
      </c>
      <c r="B80" s="312"/>
      <c r="C80" s="318"/>
      <c r="D80" s="233"/>
      <c r="E80" s="337"/>
      <c r="F80" s="340"/>
      <c r="G80" s="337"/>
    </row>
    <row r="81" spans="1:7" ht="15" hidden="1">
      <c r="A81" s="165" t="s">
        <v>41</v>
      </c>
      <c r="B81" s="312"/>
      <c r="C81" s="318"/>
      <c r="D81" s="233"/>
      <c r="E81" s="337"/>
      <c r="F81" s="340"/>
      <c r="G81" s="337"/>
    </row>
    <row r="82" spans="1:7" ht="15" hidden="1">
      <c r="A82" s="341" t="s">
        <v>42</v>
      </c>
      <c r="B82" s="312"/>
      <c r="C82" s="342"/>
      <c r="D82" s="233"/>
      <c r="E82" s="343">
        <v>0</v>
      </c>
      <c r="F82" s="166"/>
      <c r="G82" s="343">
        <v>0</v>
      </c>
    </row>
    <row r="83" spans="1:7" ht="28.5" hidden="1">
      <c r="A83" s="341" t="s">
        <v>43</v>
      </c>
      <c r="B83" s="312"/>
      <c r="C83" s="160" t="s">
        <v>39</v>
      </c>
      <c r="D83" s="233"/>
      <c r="E83" s="343"/>
      <c r="F83" s="340"/>
      <c r="G83" s="343"/>
    </row>
    <row r="84" spans="1:7" ht="28.5" hidden="1">
      <c r="A84" s="341" t="s">
        <v>44</v>
      </c>
      <c r="B84" s="312"/>
      <c r="C84" s="342"/>
      <c r="D84" s="233"/>
      <c r="E84" s="343"/>
      <c r="F84" s="340"/>
      <c r="G84" s="343"/>
    </row>
    <row r="85" spans="1:7" ht="15" hidden="1">
      <c r="A85" s="341" t="s">
        <v>45</v>
      </c>
      <c r="B85" s="299"/>
      <c r="C85" s="318"/>
      <c r="D85" s="235"/>
      <c r="E85" s="343">
        <v>0</v>
      </c>
      <c r="F85" s="166"/>
      <c r="G85" s="343">
        <v>0</v>
      </c>
    </row>
    <row r="86" spans="1:7" ht="15" hidden="1">
      <c r="A86" s="165" t="s">
        <v>46</v>
      </c>
      <c r="B86" s="312"/>
      <c r="C86" s="318"/>
      <c r="D86" s="233"/>
      <c r="E86" s="337"/>
      <c r="F86" s="340"/>
      <c r="G86" s="337"/>
    </row>
    <row r="87" spans="1:7" ht="15" hidden="1">
      <c r="A87" s="165" t="s">
        <v>47</v>
      </c>
      <c r="B87" s="312"/>
      <c r="C87" s="318"/>
      <c r="D87" s="233"/>
      <c r="E87" s="337"/>
      <c r="F87" s="340"/>
      <c r="G87" s="337"/>
    </row>
    <row r="88" spans="1:7" ht="15" hidden="1">
      <c r="A88" s="165" t="s">
        <v>48</v>
      </c>
      <c r="B88" s="312"/>
      <c r="C88" s="318"/>
      <c r="D88" s="233"/>
      <c r="E88" s="337"/>
      <c r="F88" s="340"/>
      <c r="G88" s="337"/>
    </row>
    <row r="89" spans="1:7" ht="15" hidden="1">
      <c r="A89" s="165" t="s">
        <v>49</v>
      </c>
      <c r="B89" s="312"/>
      <c r="C89" s="318"/>
      <c r="D89" s="233"/>
      <c r="E89" s="343">
        <v>0</v>
      </c>
      <c r="F89" s="166"/>
      <c r="G89" s="343">
        <v>0</v>
      </c>
    </row>
    <row r="90" spans="1:7" ht="15" hidden="1">
      <c r="A90" s="165" t="s">
        <v>50</v>
      </c>
      <c r="B90" s="312"/>
      <c r="C90" s="318"/>
      <c r="D90" s="233"/>
      <c r="E90" s="337"/>
      <c r="F90" s="340"/>
      <c r="G90" s="337"/>
    </row>
    <row r="91" spans="1:7" ht="15" hidden="1">
      <c r="A91" s="165" t="s">
        <v>51</v>
      </c>
      <c r="B91" s="312"/>
      <c r="C91" s="318"/>
      <c r="D91" s="233"/>
      <c r="E91" s="337"/>
      <c r="F91" s="340"/>
      <c r="G91" s="337"/>
    </row>
    <row r="92" spans="1:7" ht="15" hidden="1">
      <c r="A92" s="165" t="s">
        <v>52</v>
      </c>
      <c r="B92" s="312"/>
      <c r="C92" s="318"/>
      <c r="D92" s="233"/>
      <c r="E92" s="337"/>
      <c r="F92" s="340"/>
      <c r="G92" s="337"/>
    </row>
    <row r="93" spans="1:7" ht="15" hidden="1">
      <c r="A93" s="165" t="s">
        <v>53</v>
      </c>
      <c r="B93" s="312"/>
      <c r="C93" s="318"/>
      <c r="D93" s="233"/>
      <c r="E93" s="339">
        <v>0</v>
      </c>
      <c r="F93" s="235"/>
      <c r="G93" s="339">
        <v>0</v>
      </c>
    </row>
    <row r="94" spans="1:7" ht="15" hidden="1">
      <c r="A94" s="165" t="s">
        <v>54</v>
      </c>
      <c r="B94" s="312"/>
      <c r="C94" s="318"/>
      <c r="D94" s="233"/>
      <c r="E94" s="337"/>
      <c r="F94" s="340"/>
      <c r="G94" s="337"/>
    </row>
    <row r="95" spans="1:7" ht="15" hidden="1">
      <c r="A95" s="165" t="s">
        <v>55</v>
      </c>
      <c r="B95" s="312"/>
      <c r="C95" s="318"/>
      <c r="D95" s="233"/>
      <c r="E95" s="337"/>
      <c r="F95" s="340"/>
      <c r="G95" s="337"/>
    </row>
    <row r="96" spans="1:7" ht="15" hidden="1">
      <c r="A96" s="165" t="s">
        <v>56</v>
      </c>
      <c r="B96" s="305"/>
      <c r="C96" s="342"/>
      <c r="D96" s="233"/>
      <c r="E96" s="339">
        <v>0</v>
      </c>
      <c r="F96" s="235"/>
      <c r="G96" s="339">
        <v>0</v>
      </c>
    </row>
    <row r="97" spans="1:7" ht="15" hidden="1">
      <c r="A97" s="341"/>
      <c r="B97" s="305"/>
      <c r="C97" s="342"/>
      <c r="D97" s="233"/>
      <c r="E97" s="317"/>
      <c r="F97" s="315"/>
      <c r="G97" s="317"/>
    </row>
    <row r="98" spans="1:7" ht="15.75" hidden="1" thickBot="1">
      <c r="A98" s="165" t="s">
        <v>57</v>
      </c>
      <c r="B98" s="305"/>
      <c r="C98" s="325"/>
      <c r="D98" s="233"/>
      <c r="E98" s="344">
        <v>0</v>
      </c>
      <c r="F98" s="166"/>
      <c r="G98" s="344">
        <v>0</v>
      </c>
    </row>
    <row r="99" spans="1:7" ht="6.75" customHeight="1">
      <c r="A99" s="341"/>
      <c r="B99" s="312"/>
      <c r="C99" s="342"/>
      <c r="D99" s="233"/>
      <c r="E99" s="317"/>
      <c r="F99" s="315"/>
      <c r="G99" s="317"/>
    </row>
    <row r="100" spans="1:7" ht="15.75" thickBot="1">
      <c r="A100" s="162" t="s">
        <v>546</v>
      </c>
      <c r="B100" s="305"/>
      <c r="C100" s="325"/>
      <c r="D100" s="233"/>
      <c r="E100" s="328">
        <f>SUM(E101:E102)</f>
        <v>-4</v>
      </c>
      <c r="F100" s="166"/>
      <c r="G100" s="328">
        <f>SUM(G101:G102)</f>
        <v>52</v>
      </c>
    </row>
    <row r="101" spans="1:7" ht="15.75" thickTop="1">
      <c r="A101" s="161" t="s">
        <v>25</v>
      </c>
      <c r="B101" s="333"/>
      <c r="C101" s="318"/>
      <c r="D101" s="233"/>
      <c r="E101" s="317">
        <f>E65</f>
        <v>-4</v>
      </c>
      <c r="F101" s="166"/>
      <c r="G101" s="317">
        <f>G65</f>
        <v>52</v>
      </c>
    </row>
    <row r="102" spans="1:7" ht="15">
      <c r="A102" s="161" t="s">
        <v>201</v>
      </c>
      <c r="B102" s="333"/>
      <c r="C102" s="318"/>
      <c r="D102" s="233"/>
      <c r="E102" s="317">
        <v>0</v>
      </c>
      <c r="F102" s="166"/>
      <c r="G102" s="317">
        <v>0</v>
      </c>
    </row>
    <row r="103" spans="1:7" ht="9.75" customHeight="1">
      <c r="A103" s="326"/>
      <c r="B103" s="333"/>
      <c r="C103" s="318"/>
      <c r="D103" s="233"/>
      <c r="E103" s="337"/>
      <c r="F103" s="338"/>
      <c r="G103" s="337"/>
    </row>
    <row r="104" spans="1:7" ht="15" customHeight="1" thickBot="1">
      <c r="A104" s="156" t="s">
        <v>565</v>
      </c>
      <c r="B104" s="165"/>
      <c r="C104" s="325" t="s">
        <v>533</v>
      </c>
      <c r="D104" s="233"/>
      <c r="E104" s="618">
        <f>'Доход на акция'!H45</f>
        <v>-7.626069558638746E-05</v>
      </c>
      <c r="F104" s="166"/>
      <c r="G104" s="515">
        <f>'Доход на акция'!J45</f>
        <v>0.000991389042623037</v>
      </c>
    </row>
    <row r="105" spans="1:7" ht="16.5" customHeight="1" hidden="1" thickTop="1">
      <c r="A105" s="161" t="s">
        <v>59</v>
      </c>
      <c r="B105" s="333"/>
      <c r="C105" s="345"/>
      <c r="D105" s="346"/>
      <c r="E105" s="347">
        <f>'Доход на акция'!H45</f>
        <v>-7.626069558638746E-05</v>
      </c>
      <c r="F105" s="165"/>
      <c r="G105" s="347">
        <v>0.02</v>
      </c>
    </row>
    <row r="106" spans="1:7" ht="15" hidden="1">
      <c r="A106" s="163" t="s">
        <v>60</v>
      </c>
      <c r="B106" s="348"/>
      <c r="C106" s="349"/>
      <c r="D106" s="346"/>
      <c r="E106" s="350">
        <v>0</v>
      </c>
      <c r="F106" s="165"/>
      <c r="G106" s="350">
        <v>0</v>
      </c>
    </row>
    <row r="107" spans="1:7" ht="15" hidden="1">
      <c r="A107" s="351"/>
      <c r="B107" s="348"/>
      <c r="C107" s="352"/>
      <c r="D107" s="346"/>
      <c r="E107" s="353"/>
      <c r="F107" s="354"/>
      <c r="G107" s="353"/>
    </row>
    <row r="108" spans="1:7" ht="15.75" hidden="1" thickBot="1">
      <c r="A108" s="163" t="s">
        <v>61</v>
      </c>
      <c r="B108" s="163"/>
      <c r="C108" s="164" t="s">
        <v>58</v>
      </c>
      <c r="D108" s="346"/>
      <c r="E108" s="355">
        <v>0</v>
      </c>
      <c r="F108" s="165"/>
      <c r="G108" s="355">
        <v>0</v>
      </c>
    </row>
    <row r="109" spans="1:7" ht="15.75" hidden="1" thickTop="1">
      <c r="A109" s="163" t="s">
        <v>59</v>
      </c>
      <c r="B109" s="348"/>
      <c r="C109" s="349"/>
      <c r="D109" s="346"/>
      <c r="E109" s="356"/>
      <c r="F109" s="354"/>
      <c r="G109" s="356"/>
    </row>
    <row r="110" spans="1:7" ht="15" hidden="1">
      <c r="A110" s="163" t="s">
        <v>60</v>
      </c>
      <c r="B110" s="348"/>
      <c r="C110" s="349"/>
      <c r="D110" s="346"/>
      <c r="E110" s="356"/>
      <c r="F110" s="354"/>
      <c r="G110" s="356"/>
    </row>
    <row r="111" spans="1:8" s="22" customFormat="1" ht="13.5" customHeight="1" thickTop="1">
      <c r="A111" s="564"/>
      <c r="B111" s="565"/>
      <c r="C111" s="565"/>
      <c r="D111" s="346"/>
      <c r="E111" s="165"/>
      <c r="F111" s="165"/>
      <c r="G111" s="165"/>
      <c r="H111" s="90"/>
    </row>
    <row r="112" spans="1:19" s="22" customFormat="1" ht="33.75" customHeight="1">
      <c r="A112" s="566" t="s">
        <v>584</v>
      </c>
      <c r="B112" s="566"/>
      <c r="C112" s="566"/>
      <c r="D112" s="566"/>
      <c r="E112" s="566"/>
      <c r="F112" s="566"/>
      <c r="G112" s="566"/>
      <c r="H112" s="91"/>
      <c r="I112" s="24"/>
      <c r="J112" s="24"/>
      <c r="K112" s="24"/>
      <c r="L112" s="24"/>
      <c r="M112" s="24"/>
      <c r="N112" s="24"/>
      <c r="O112" s="24"/>
      <c r="P112" s="24"/>
      <c r="Q112" s="24"/>
      <c r="R112" s="24"/>
      <c r="S112" s="24"/>
    </row>
    <row r="113" spans="1:8" s="22" customFormat="1" ht="29.25" customHeight="1">
      <c r="A113" s="566" t="s">
        <v>581</v>
      </c>
      <c r="B113" s="566"/>
      <c r="C113" s="566"/>
      <c r="D113" s="566"/>
      <c r="E113" s="566"/>
      <c r="F113" s="566"/>
      <c r="G113" s="566"/>
      <c r="H113" s="90"/>
    </row>
    <row r="114" spans="1:8" s="152" customFormat="1" ht="15">
      <c r="A114" s="545"/>
      <c r="B114" s="546"/>
      <c r="C114" s="546"/>
      <c r="D114" s="234"/>
      <c r="E114" s="545"/>
      <c r="F114" s="234"/>
      <c r="G114" s="545"/>
      <c r="H114" s="548"/>
    </row>
    <row r="115" spans="1:8" s="22" customFormat="1" ht="15">
      <c r="A115" s="167" t="s">
        <v>511</v>
      </c>
      <c r="B115" s="357"/>
      <c r="C115" s="358"/>
      <c r="D115" s="234"/>
      <c r="E115" s="234"/>
      <c r="F115" s="234"/>
      <c r="G115" s="234"/>
      <c r="H115" s="90"/>
    </row>
    <row r="116" spans="1:8" s="22" customFormat="1" ht="15">
      <c r="A116" s="167" t="s">
        <v>500</v>
      </c>
      <c r="B116" s="294"/>
      <c r="C116" s="235"/>
      <c r="D116" s="234"/>
      <c r="E116" s="234"/>
      <c r="F116" s="234"/>
      <c r="G116" s="234"/>
      <c r="H116" s="90"/>
    </row>
    <row r="117" spans="1:8" s="22" customFormat="1" ht="12.75" customHeight="1">
      <c r="A117" s="296"/>
      <c r="B117" s="294"/>
      <c r="C117" s="235"/>
      <c r="D117" s="234"/>
      <c r="E117" s="234"/>
      <c r="F117" s="234"/>
      <c r="G117" s="234"/>
      <c r="H117" s="90"/>
    </row>
    <row r="118" spans="1:8" s="22" customFormat="1" ht="15">
      <c r="A118" s="167" t="s">
        <v>39</v>
      </c>
      <c r="B118" s="234"/>
      <c r="C118" s="235"/>
      <c r="D118" s="234"/>
      <c r="E118" s="234"/>
      <c r="F118" s="234"/>
      <c r="G118" s="234"/>
      <c r="H118" s="90"/>
    </row>
    <row r="119" spans="1:8" s="22" customFormat="1" ht="12" customHeight="1" hidden="1">
      <c r="A119" s="296"/>
      <c r="B119" s="234"/>
      <c r="C119" s="235"/>
      <c r="D119" s="234"/>
      <c r="E119" s="234"/>
      <c r="F119" s="234"/>
      <c r="G119" s="234"/>
      <c r="H119" s="90"/>
    </row>
    <row r="120" spans="1:8" s="22" customFormat="1" ht="15">
      <c r="A120" s="167" t="s">
        <v>62</v>
      </c>
      <c r="B120" s="295"/>
      <c r="C120" s="235"/>
      <c r="D120" s="235"/>
      <c r="E120" s="317"/>
      <c r="F120" s="234"/>
      <c r="G120" s="317"/>
      <c r="H120" s="90"/>
    </row>
    <row r="121" spans="1:8" s="22" customFormat="1" ht="15">
      <c r="A121" s="400" t="s">
        <v>550</v>
      </c>
      <c r="B121" s="297"/>
      <c r="C121" s="235"/>
      <c r="D121" s="235"/>
      <c r="E121" s="317"/>
      <c r="F121" s="234"/>
      <c r="G121" s="317"/>
      <c r="H121" s="90"/>
    </row>
    <row r="122" spans="1:7" ht="15">
      <c r="A122" s="295"/>
      <c r="B122" s="295"/>
      <c r="C122" s="235"/>
      <c r="D122" s="235"/>
      <c r="E122" s="317"/>
      <c r="F122" s="234"/>
      <c r="G122" s="317"/>
    </row>
    <row r="123" spans="1:7" ht="15" hidden="1">
      <c r="A123" s="295" t="s">
        <v>553</v>
      </c>
      <c r="B123" s="360"/>
      <c r="C123" s="359"/>
      <c r="E123" s="302"/>
      <c r="F123" s="234"/>
      <c r="G123" s="317"/>
    </row>
    <row r="124" spans="1:8" s="22" customFormat="1" ht="15" hidden="1">
      <c r="A124" s="549" t="s">
        <v>551</v>
      </c>
      <c r="B124" s="361"/>
      <c r="C124" s="359"/>
      <c r="D124" s="359"/>
      <c r="E124" s="302"/>
      <c r="F124" s="360"/>
      <c r="G124" s="302"/>
      <c r="H124" s="90"/>
    </row>
    <row r="125" spans="1:8" s="22" customFormat="1" ht="15" hidden="1">
      <c r="A125" s="296"/>
      <c r="B125" s="360"/>
      <c r="C125" s="359"/>
      <c r="D125" s="359"/>
      <c r="E125" s="302"/>
      <c r="F125" s="360"/>
      <c r="G125" s="302"/>
      <c r="H125" s="90"/>
    </row>
    <row r="126" spans="1:8" s="22" customFormat="1" ht="15" hidden="1">
      <c r="A126" s="296"/>
      <c r="B126" s="360"/>
      <c r="C126" s="359"/>
      <c r="D126" s="359"/>
      <c r="E126" s="302"/>
      <c r="F126" s="360"/>
      <c r="G126" s="302"/>
      <c r="H126" s="90"/>
    </row>
    <row r="127" spans="1:8" s="22" customFormat="1" ht="15" hidden="1">
      <c r="A127" s="296" t="s">
        <v>552</v>
      </c>
      <c r="B127" s="360"/>
      <c r="C127" s="359"/>
      <c r="D127" s="359"/>
      <c r="E127" s="302"/>
      <c r="F127" s="360"/>
      <c r="G127" s="302"/>
      <c r="H127" s="90"/>
    </row>
    <row r="128" spans="1:8" s="22" customFormat="1" ht="15" hidden="1">
      <c r="A128" s="360"/>
      <c r="B128" s="360"/>
      <c r="C128" s="359"/>
      <c r="D128" s="359"/>
      <c r="E128" s="302"/>
      <c r="F128" s="360"/>
      <c r="G128" s="302"/>
      <c r="H128" s="90"/>
    </row>
    <row r="129" spans="1:8" s="22" customFormat="1" ht="15" hidden="1">
      <c r="A129" s="360"/>
      <c r="B129" s="360"/>
      <c r="C129" s="359"/>
      <c r="D129" s="359"/>
      <c r="E129" s="302"/>
      <c r="F129" s="360"/>
      <c r="G129" s="302"/>
      <c r="H129" s="90"/>
    </row>
    <row r="130" spans="1:8" s="22" customFormat="1" ht="15">
      <c r="A130" s="360"/>
      <c r="B130" s="360"/>
      <c r="C130" s="359"/>
      <c r="D130" s="359"/>
      <c r="E130" s="302"/>
      <c r="F130" s="360"/>
      <c r="G130" s="302"/>
      <c r="H130" s="90"/>
    </row>
    <row r="131" spans="1:8" s="22" customFormat="1" ht="15">
      <c r="A131" s="360"/>
      <c r="B131" s="360"/>
      <c r="C131" s="359"/>
      <c r="D131" s="359"/>
      <c r="E131" s="302"/>
      <c r="F131" s="360"/>
      <c r="G131" s="302"/>
      <c r="H131" s="90"/>
    </row>
    <row r="132" spans="1:8" s="22" customFormat="1" ht="15">
      <c r="A132" s="360"/>
      <c r="B132" s="360"/>
      <c r="C132" s="359"/>
      <c r="D132" s="359"/>
      <c r="E132" s="302"/>
      <c r="F132" s="360"/>
      <c r="G132" s="302"/>
      <c r="H132" s="90"/>
    </row>
    <row r="133" spans="1:8" s="22" customFormat="1" ht="15">
      <c r="A133" s="360"/>
      <c r="B133" s="360"/>
      <c r="C133" s="359"/>
      <c r="D133" s="359"/>
      <c r="E133" s="302"/>
      <c r="F133" s="360"/>
      <c r="G133" s="302"/>
      <c r="H133" s="90"/>
    </row>
    <row r="134" spans="1:8" s="22" customFormat="1" ht="15">
      <c r="A134" s="360"/>
      <c r="B134" s="360"/>
      <c r="C134" s="359"/>
      <c r="D134" s="359"/>
      <c r="E134" s="302"/>
      <c r="F134" s="360"/>
      <c r="G134" s="302"/>
      <c r="H134" s="90"/>
    </row>
    <row r="135" spans="1:8" s="22" customFormat="1" ht="15">
      <c r="A135" s="360"/>
      <c r="B135" s="360"/>
      <c r="C135" s="359"/>
      <c r="D135" s="359"/>
      <c r="E135" s="302"/>
      <c r="F135" s="360"/>
      <c r="G135" s="302"/>
      <c r="H135" s="90"/>
    </row>
    <row r="136" spans="1:8" s="22" customFormat="1" ht="15">
      <c r="A136" s="360"/>
      <c r="B136" s="360"/>
      <c r="C136" s="359"/>
      <c r="D136" s="359"/>
      <c r="E136" s="302"/>
      <c r="F136" s="360"/>
      <c r="G136" s="302"/>
      <c r="H136" s="90"/>
    </row>
    <row r="137" spans="1:8" s="22" customFormat="1" ht="15">
      <c r="A137" s="360"/>
      <c r="B137" s="360"/>
      <c r="C137" s="359"/>
      <c r="D137" s="359"/>
      <c r="E137" s="302"/>
      <c r="F137" s="360"/>
      <c r="G137" s="302"/>
      <c r="H137" s="90"/>
    </row>
    <row r="138" spans="1:8" s="22" customFormat="1" ht="15">
      <c r="A138" s="360"/>
      <c r="B138" s="360"/>
      <c r="C138" s="359"/>
      <c r="D138" s="359"/>
      <c r="E138" s="302"/>
      <c r="F138" s="360"/>
      <c r="G138" s="302"/>
      <c r="H138" s="90"/>
    </row>
    <row r="139" spans="1:8" s="22" customFormat="1" ht="15">
      <c r="A139" s="360"/>
      <c r="B139" s="360"/>
      <c r="C139" s="359"/>
      <c r="D139" s="359"/>
      <c r="E139" s="302"/>
      <c r="F139" s="360"/>
      <c r="G139" s="302"/>
      <c r="H139" s="90"/>
    </row>
    <row r="140" spans="1:8" s="22" customFormat="1" ht="15">
      <c r="A140" s="360"/>
      <c r="B140" s="360"/>
      <c r="C140" s="359"/>
      <c r="D140" s="359"/>
      <c r="E140" s="302"/>
      <c r="F140" s="360"/>
      <c r="G140" s="302"/>
      <c r="H140" s="90"/>
    </row>
    <row r="141" spans="1:8" s="22" customFormat="1" ht="15">
      <c r="A141" s="360"/>
      <c r="B141" s="360"/>
      <c r="C141" s="359"/>
      <c r="D141" s="359"/>
      <c r="E141" s="302"/>
      <c r="F141" s="360"/>
      <c r="G141" s="302"/>
      <c r="H141" s="90"/>
    </row>
    <row r="142" spans="1:8" s="22" customFormat="1" ht="15">
      <c r="A142" s="360"/>
      <c r="B142" s="360"/>
      <c r="C142" s="359"/>
      <c r="D142" s="359"/>
      <c r="E142" s="302"/>
      <c r="F142" s="360"/>
      <c r="G142" s="302"/>
      <c r="H142" s="90"/>
    </row>
    <row r="143" spans="1:8" s="22" customFormat="1" ht="15">
      <c r="A143" s="360"/>
      <c r="B143" s="360"/>
      <c r="C143" s="359"/>
      <c r="D143" s="359"/>
      <c r="E143" s="302"/>
      <c r="F143" s="360"/>
      <c r="G143" s="302"/>
      <c r="H143" s="90"/>
    </row>
    <row r="144" spans="1:8" s="22" customFormat="1" ht="15">
      <c r="A144" s="360"/>
      <c r="B144" s="360"/>
      <c r="C144" s="359"/>
      <c r="D144" s="359"/>
      <c r="E144" s="302"/>
      <c r="F144" s="360"/>
      <c r="G144" s="302"/>
      <c r="H144" s="90"/>
    </row>
    <row r="145" spans="1:8" s="22" customFormat="1" ht="15">
      <c r="A145" s="360"/>
      <c r="B145" s="360"/>
      <c r="C145" s="359"/>
      <c r="D145" s="359"/>
      <c r="E145" s="302"/>
      <c r="F145" s="360"/>
      <c r="G145" s="302"/>
      <c r="H145" s="90"/>
    </row>
    <row r="146" spans="1:8" s="22" customFormat="1" ht="15">
      <c r="A146" s="360"/>
      <c r="B146" s="360"/>
      <c r="C146" s="359"/>
      <c r="D146" s="359"/>
      <c r="E146" s="302"/>
      <c r="F146" s="360"/>
      <c r="G146" s="302"/>
      <c r="H146" s="90"/>
    </row>
    <row r="147" spans="1:8" s="22" customFormat="1" ht="15">
      <c r="A147" s="360"/>
      <c r="B147" s="360"/>
      <c r="C147" s="359"/>
      <c r="D147" s="359"/>
      <c r="E147" s="302"/>
      <c r="F147" s="360"/>
      <c r="G147" s="302"/>
      <c r="H147" s="90"/>
    </row>
    <row r="148" spans="1:8" s="22" customFormat="1" ht="15">
      <c r="A148" s="360"/>
      <c r="B148" s="360"/>
      <c r="C148" s="359"/>
      <c r="D148" s="359"/>
      <c r="E148" s="302"/>
      <c r="F148" s="360"/>
      <c r="G148" s="302"/>
      <c r="H148" s="90"/>
    </row>
    <row r="149" spans="1:8" s="22" customFormat="1" ht="15">
      <c r="A149" s="360"/>
      <c r="B149" s="360"/>
      <c r="C149" s="359"/>
      <c r="D149" s="359"/>
      <c r="E149" s="302"/>
      <c r="F149" s="360"/>
      <c r="G149" s="302"/>
      <c r="H149" s="90"/>
    </row>
  </sheetData>
  <sheetProtection password="C28A" sheet="1"/>
  <mergeCells count="5">
    <mergeCell ref="A1:G1"/>
    <mergeCell ref="A2:G2"/>
    <mergeCell ref="A111:C111"/>
    <mergeCell ref="A112:G112"/>
    <mergeCell ref="A113:G113"/>
  </mergeCells>
  <printOptions/>
  <pageMargins left="0.5905511811023623" right="0" top="0" bottom="0"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00B050"/>
  </sheetPr>
  <dimension ref="A1:N29"/>
  <sheetViews>
    <sheetView zoomScalePageLayoutView="0" workbookViewId="0" topLeftCell="A1">
      <selection activeCell="C6" sqref="C6"/>
    </sheetView>
  </sheetViews>
  <sheetFormatPr defaultColWidth="9.140625" defaultRowHeight="15"/>
  <cols>
    <col min="1" max="1" width="15.28125" style="28" customWidth="1"/>
    <col min="2" max="2" width="49.7109375" style="221" customWidth="1"/>
    <col min="3" max="4" width="14.421875" style="221" bestFit="1" customWidth="1"/>
    <col min="5" max="10" width="9.140625" style="28" customWidth="1"/>
    <col min="11" max="11" width="49.7109375" style="28" customWidth="1"/>
    <col min="12" max="13" width="14.421875" style="28" bestFit="1" customWidth="1"/>
    <col min="14" max="16384" width="9.140625" style="28" customWidth="1"/>
  </cols>
  <sheetData>
    <row r="1" spans="1:13" ht="15">
      <c r="A1" s="611" t="s">
        <v>284</v>
      </c>
      <c r="B1" s="612" t="s">
        <v>447</v>
      </c>
      <c r="C1" s="612"/>
      <c r="D1" s="612"/>
      <c r="F1" s="29" t="s">
        <v>286</v>
      </c>
      <c r="J1" s="31" t="s">
        <v>287</v>
      </c>
      <c r="K1" s="613" t="s">
        <v>448</v>
      </c>
      <c r="L1" s="613"/>
      <c r="M1" s="613"/>
    </row>
    <row r="2" spans="1:13" ht="14.25">
      <c r="A2" s="604"/>
      <c r="B2" s="208"/>
      <c r="C2" s="208"/>
      <c r="D2" s="208"/>
      <c r="F2" s="29"/>
      <c r="K2" s="29"/>
      <c r="L2" s="29"/>
      <c r="M2" s="29"/>
    </row>
    <row r="3" spans="1:13" ht="104.25" customHeight="1">
      <c r="A3" s="52" t="s">
        <v>449</v>
      </c>
      <c r="B3" s="614" t="s">
        <v>450</v>
      </c>
      <c r="C3" s="615"/>
      <c r="D3" s="615"/>
      <c r="F3" s="29"/>
      <c r="K3" s="616" t="s">
        <v>451</v>
      </c>
      <c r="L3" s="617"/>
      <c r="M3" s="617"/>
    </row>
    <row r="4" spans="1:13" ht="15">
      <c r="A4" s="52" t="s">
        <v>452</v>
      </c>
      <c r="B4" s="208"/>
      <c r="C4" s="208"/>
      <c r="D4" s="208"/>
      <c r="F4" s="29"/>
      <c r="K4" s="29"/>
      <c r="L4" s="29"/>
      <c r="M4" s="29"/>
    </row>
    <row r="5" spans="1:13" ht="15">
      <c r="A5" s="52" t="s">
        <v>453</v>
      </c>
      <c r="B5" s="208"/>
      <c r="C5" s="208"/>
      <c r="D5" s="208"/>
      <c r="F5" s="29"/>
      <c r="K5" s="29"/>
      <c r="L5" s="29"/>
      <c r="M5" s="29"/>
    </row>
    <row r="6" spans="1:13" ht="15">
      <c r="A6" s="29" t="s">
        <v>454</v>
      </c>
      <c r="B6" s="209" t="s">
        <v>455</v>
      </c>
      <c r="C6" s="210" t="s">
        <v>548</v>
      </c>
      <c r="D6" s="210" t="s">
        <v>540</v>
      </c>
      <c r="K6" s="76" t="s">
        <v>456</v>
      </c>
      <c r="L6" s="77">
        <f>'[2]НАЧАЛО'!AA2</f>
        <v>41639</v>
      </c>
      <c r="M6" s="78" t="str">
        <f>CONCATENATE("31.12.",YEAR(L6)-1," г.")</f>
        <v>31.12.2012 г.</v>
      </c>
    </row>
    <row r="7" spans="2:14" ht="15">
      <c r="B7" s="212" t="s">
        <v>457</v>
      </c>
      <c r="C7" s="213">
        <f>C8</f>
        <v>569</v>
      </c>
      <c r="D7" s="213">
        <f>D8</f>
        <v>530</v>
      </c>
      <c r="E7" s="28" t="s">
        <v>510</v>
      </c>
      <c r="K7" s="79" t="s">
        <v>458</v>
      </c>
      <c r="L7" s="80">
        <f>SUM(L8:L12)</f>
        <v>0</v>
      </c>
      <c r="M7" s="80">
        <f>SUM(M8:M12)</f>
        <v>0</v>
      </c>
      <c r="N7" s="28" t="s">
        <v>146</v>
      </c>
    </row>
    <row r="8" spans="2:13" ht="28.5">
      <c r="B8" s="214" t="s">
        <v>491</v>
      </c>
      <c r="C8" s="215">
        <f>OFS!E117+OFS!E99</f>
        <v>569</v>
      </c>
      <c r="D8" s="215">
        <f>OFS!G117+OFS!G99</f>
        <v>530</v>
      </c>
      <c r="K8" s="81" t="s">
        <v>460</v>
      </c>
      <c r="L8" s="82"/>
      <c r="M8" s="82"/>
    </row>
    <row r="9" spans="2:13" ht="14.25" hidden="1">
      <c r="B9" s="214" t="s">
        <v>461</v>
      </c>
      <c r="C9" s="215"/>
      <c r="D9" s="216"/>
      <c r="K9" s="81" t="s">
        <v>462</v>
      </c>
      <c r="L9" s="82"/>
      <c r="M9" s="82"/>
    </row>
    <row r="10" spans="2:13" ht="28.5" hidden="1">
      <c r="B10" s="214" t="s">
        <v>463</v>
      </c>
      <c r="C10" s="215"/>
      <c r="D10" s="216"/>
      <c r="K10" s="81" t="s">
        <v>464</v>
      </c>
      <c r="L10" s="82"/>
      <c r="M10" s="82"/>
    </row>
    <row r="11" spans="2:14" ht="28.5" hidden="1">
      <c r="B11" s="214" t="s">
        <v>465</v>
      </c>
      <c r="C11" s="215"/>
      <c r="D11" s="216"/>
      <c r="E11" s="28" t="s">
        <v>39</v>
      </c>
      <c r="K11" s="81" t="s">
        <v>466</v>
      </c>
      <c r="L11" s="82"/>
      <c r="M11" s="82"/>
      <c r="N11" s="28" t="s">
        <v>39</v>
      </c>
    </row>
    <row r="12" spans="2:14" ht="28.5" hidden="1">
      <c r="B12" s="214" t="s">
        <v>492</v>
      </c>
      <c r="C12" s="215">
        <v>0</v>
      </c>
      <c r="D12" s="216"/>
      <c r="E12" s="83"/>
      <c r="K12" s="81" t="s">
        <v>467</v>
      </c>
      <c r="L12" s="82"/>
      <c r="M12" s="82"/>
      <c r="N12" s="83"/>
    </row>
    <row r="13" spans="2:14" ht="30">
      <c r="B13" s="212" t="s">
        <v>468</v>
      </c>
      <c r="C13" s="217">
        <f>-OFS!E53</f>
        <v>-16</v>
      </c>
      <c r="D13" s="217">
        <f>-OFS!G53</f>
        <v>-5</v>
      </c>
      <c r="E13" s="83" t="s">
        <v>469</v>
      </c>
      <c r="F13" s="83" t="s">
        <v>39</v>
      </c>
      <c r="K13" s="79" t="s">
        <v>470</v>
      </c>
      <c r="L13" s="84"/>
      <c r="M13" s="84"/>
      <c r="N13" s="83" t="s">
        <v>469</v>
      </c>
    </row>
    <row r="14" spans="2:14" ht="15">
      <c r="B14" s="218" t="s">
        <v>471</v>
      </c>
      <c r="C14" s="213">
        <f>C7+C13</f>
        <v>553</v>
      </c>
      <c r="D14" s="213">
        <f>D7+D13</f>
        <v>525</v>
      </c>
      <c r="E14" s="28" t="s">
        <v>472</v>
      </c>
      <c r="K14" s="85" t="s">
        <v>473</v>
      </c>
      <c r="L14" s="80">
        <f>L7+L13</f>
        <v>0</v>
      </c>
      <c r="M14" s="80">
        <f>M7+M13</f>
        <v>0</v>
      </c>
      <c r="N14" s="28" t="s">
        <v>472</v>
      </c>
    </row>
    <row r="15" spans="2:14" ht="14.25">
      <c r="B15" s="219" t="s">
        <v>493</v>
      </c>
      <c r="C15" s="215">
        <f>OSK!N177</f>
        <v>3227</v>
      </c>
      <c r="D15" s="215">
        <f>OSK!N78</f>
        <v>3242</v>
      </c>
      <c r="E15" s="28" t="s">
        <v>474</v>
      </c>
      <c r="K15" s="86" t="s">
        <v>475</v>
      </c>
      <c r="L15" s="82"/>
      <c r="M15" s="82"/>
      <c r="N15" s="28" t="s">
        <v>474</v>
      </c>
    </row>
    <row r="16" spans="2:13" ht="15">
      <c r="B16" s="212" t="s">
        <v>476</v>
      </c>
      <c r="C16" s="213">
        <f>C14+C15</f>
        <v>3780</v>
      </c>
      <c r="D16" s="213">
        <f>D14+D15</f>
        <v>3767</v>
      </c>
      <c r="K16" s="79" t="s">
        <v>477</v>
      </c>
      <c r="L16" s="80">
        <f>L14+L15</f>
        <v>0</v>
      </c>
      <c r="M16" s="80">
        <f>M14+M15</f>
        <v>0</v>
      </c>
    </row>
    <row r="17" spans="2:13" ht="30">
      <c r="B17" s="222" t="s">
        <v>478</v>
      </c>
      <c r="C17" s="223">
        <f>C14/C16</f>
        <v>0.14629629629629629</v>
      </c>
      <c r="D17" s="223">
        <f>D14/D16</f>
        <v>0.1393681975046456</v>
      </c>
      <c r="K17" s="87" t="s">
        <v>479</v>
      </c>
      <c r="L17" s="88" t="e">
        <f>L14/L16</f>
        <v>#DIV/0!</v>
      </c>
      <c r="M17" s="88" t="e">
        <f>M14/M16</f>
        <v>#DIV/0!</v>
      </c>
    </row>
    <row r="19" spans="2:13" ht="90.75" customHeight="1">
      <c r="B19" s="614" t="s">
        <v>480</v>
      </c>
      <c r="C19" s="615"/>
      <c r="D19" s="615"/>
      <c r="K19" s="616" t="s">
        <v>481</v>
      </c>
      <c r="L19" s="617"/>
      <c r="M19" s="617"/>
    </row>
    <row r="20" spans="2:13" ht="14.25">
      <c r="B20" s="208"/>
      <c r="C20" s="208"/>
      <c r="D20" s="208"/>
      <c r="F20" s="29"/>
      <c r="K20" s="29"/>
      <c r="L20" s="29"/>
      <c r="M20" s="29"/>
    </row>
    <row r="21" spans="2:13" ht="15">
      <c r="B21" s="209" t="s">
        <v>455</v>
      </c>
      <c r="C21" s="210">
        <f>'[2]НАЧАЛО'!AA2</f>
        <v>41639</v>
      </c>
      <c r="D21" s="211" t="str">
        <f>CONCATENATE("31.12.",YEAR(C21)-1," г.")</f>
        <v>31.12.2012 г.</v>
      </c>
      <c r="K21" s="76" t="s">
        <v>456</v>
      </c>
      <c r="L21" s="77">
        <f>'[2]НАЧАЛО'!AA2</f>
        <v>41639</v>
      </c>
      <c r="M21" s="78" t="str">
        <f>CONCATENATE("31.12.",YEAR(L21)-1," г.")</f>
        <v>31.12.2012 г.</v>
      </c>
    </row>
    <row r="22" spans="2:14" ht="15">
      <c r="B22" s="212" t="s">
        <v>482</v>
      </c>
      <c r="C22" s="213">
        <f>SUM(C23:C27)</f>
        <v>0</v>
      </c>
      <c r="D22" s="213">
        <f>SUM(D23:D27)</f>
        <v>0</v>
      </c>
      <c r="E22" s="28" t="s">
        <v>146</v>
      </c>
      <c r="K22" s="79" t="s">
        <v>483</v>
      </c>
      <c r="L22" s="80">
        <f>SUM(L23:L27)</f>
        <v>0</v>
      </c>
      <c r="M22" s="80">
        <f>SUM(M23:M27)</f>
        <v>0</v>
      </c>
      <c r="N22" s="28" t="s">
        <v>146</v>
      </c>
    </row>
    <row r="23" spans="2:13" ht="28.5">
      <c r="B23" s="214" t="s">
        <v>459</v>
      </c>
      <c r="C23" s="216"/>
      <c r="D23" s="216"/>
      <c r="K23" s="81" t="s">
        <v>460</v>
      </c>
      <c r="L23" s="82"/>
      <c r="M23" s="82"/>
    </row>
    <row r="24" spans="2:13" ht="14.25">
      <c r="B24" s="214" t="s">
        <v>461</v>
      </c>
      <c r="C24" s="216"/>
      <c r="D24" s="216"/>
      <c r="K24" s="81" t="s">
        <v>462</v>
      </c>
      <c r="L24" s="82"/>
      <c r="M24" s="82"/>
    </row>
    <row r="25" spans="2:13" ht="28.5">
      <c r="B25" s="214" t="s">
        <v>463</v>
      </c>
      <c r="C25" s="216"/>
      <c r="D25" s="216"/>
      <c r="K25" s="81" t="s">
        <v>464</v>
      </c>
      <c r="L25" s="82"/>
      <c r="M25" s="82"/>
    </row>
    <row r="26" spans="2:14" ht="14.25">
      <c r="B26" s="214" t="s">
        <v>484</v>
      </c>
      <c r="C26" s="216"/>
      <c r="D26" s="216"/>
      <c r="E26" s="28" t="s">
        <v>485</v>
      </c>
      <c r="K26" s="81" t="s">
        <v>486</v>
      </c>
      <c r="L26" s="82"/>
      <c r="M26" s="82"/>
      <c r="N26" s="28" t="s">
        <v>485</v>
      </c>
    </row>
    <row r="27" spans="2:14" ht="14.25">
      <c r="B27" s="214" t="s">
        <v>487</v>
      </c>
      <c r="C27" s="216"/>
      <c r="D27" s="216"/>
      <c r="E27" s="83"/>
      <c r="K27" s="81" t="s">
        <v>488</v>
      </c>
      <c r="L27" s="82"/>
      <c r="M27" s="82"/>
      <c r="N27" s="83"/>
    </row>
    <row r="28" spans="2:13" ht="15">
      <c r="B28" s="212" t="s">
        <v>121</v>
      </c>
      <c r="C28" s="213">
        <v>0</v>
      </c>
      <c r="D28" s="213">
        <v>0</v>
      </c>
      <c r="K28" s="79" t="s">
        <v>477</v>
      </c>
      <c r="L28" s="80">
        <v>0</v>
      </c>
      <c r="M28" s="80">
        <v>0</v>
      </c>
    </row>
    <row r="29" spans="2:13" ht="15">
      <c r="B29" s="220" t="s">
        <v>489</v>
      </c>
      <c r="C29" s="220" t="e">
        <f>C22/C28</f>
        <v>#DIV/0!</v>
      </c>
      <c r="D29" s="220" t="e">
        <f>D22/D28</f>
        <v>#DIV/0!</v>
      </c>
      <c r="K29" s="88" t="s">
        <v>490</v>
      </c>
      <c r="L29" s="88" t="e">
        <f>L22/L28</f>
        <v>#DIV/0!</v>
      </c>
      <c r="M29" s="88" t="e">
        <f>M22/M28</f>
        <v>#DIV/0!</v>
      </c>
    </row>
    <row r="33" ht="24" customHeight="1"/>
    <row r="34" ht="25.5" customHeight="1"/>
    <row r="38" ht="24" customHeight="1"/>
    <row r="56" ht="14.25" customHeight="1"/>
    <row r="58" ht="21" customHeight="1"/>
    <row r="60" ht="26.25" customHeight="1"/>
    <row r="62" ht="63" customHeight="1"/>
  </sheetData>
  <sheetProtection/>
  <mergeCells count="7">
    <mergeCell ref="A1:A2"/>
    <mergeCell ref="B1:D1"/>
    <mergeCell ref="K1:M1"/>
    <mergeCell ref="B3:D3"/>
    <mergeCell ref="K3:M3"/>
    <mergeCell ref="B19:D19"/>
    <mergeCell ref="K19:M19"/>
  </mergeCells>
  <hyperlinks>
    <hyperlink ref="F1" location="'Съдържание 1'!A1" display="'Съдържание 1'!A1"/>
    <hyperlink ref="A6" location="'More information'!A506" display="'More information'!A506"/>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E153"/>
  <sheetViews>
    <sheetView showGridLines="0" zoomScalePageLayoutView="0" workbookViewId="0" topLeftCell="A134">
      <selection activeCell="E165" sqref="E165"/>
    </sheetView>
  </sheetViews>
  <sheetFormatPr defaultColWidth="9.140625" defaultRowHeight="15"/>
  <cols>
    <col min="1" max="1" width="46.140625" style="166" customWidth="1"/>
    <col min="2" max="2" width="0.85546875" style="166" customWidth="1"/>
    <col min="3" max="3" width="16.421875" style="174" customWidth="1"/>
    <col min="4" max="4" width="0.5625" style="166" customWidth="1"/>
    <col min="5" max="5" width="13.8515625" style="174" customWidth="1"/>
    <col min="6" max="6" width="1.1484375" style="166" customWidth="1"/>
    <col min="7" max="7" width="13.8515625" style="174" customWidth="1"/>
    <col min="8" max="8" width="8.8515625" style="100" customWidth="1"/>
    <col min="9" max="13" width="9.140625" style="100" hidden="1" customWidth="1"/>
    <col min="14" max="14" width="0.42578125" style="100" hidden="1" customWidth="1"/>
    <col min="15" max="16" width="9.140625" style="100" hidden="1" customWidth="1"/>
    <col min="17" max="17" width="9.140625" style="98" customWidth="1"/>
    <col min="18" max="31" width="9.140625" style="99" customWidth="1"/>
  </cols>
  <sheetData>
    <row r="1" spans="1:7" ht="15">
      <c r="A1" s="562" t="s">
        <v>203</v>
      </c>
      <c r="B1" s="562"/>
      <c r="C1" s="562"/>
      <c r="D1" s="562"/>
      <c r="E1" s="562"/>
      <c r="F1" s="562"/>
      <c r="G1" s="562"/>
    </row>
    <row r="2" spans="1:7" ht="28.5" customHeight="1">
      <c r="A2" s="563" t="s">
        <v>571</v>
      </c>
      <c r="B2" s="563"/>
      <c r="C2" s="563"/>
      <c r="D2" s="563"/>
      <c r="E2" s="563"/>
      <c r="F2" s="563"/>
      <c r="G2" s="563"/>
    </row>
    <row r="3" spans="1:7" ht="15">
      <c r="A3" s="225"/>
      <c r="B3" s="225"/>
      <c r="C3" s="226"/>
      <c r="D3" s="225"/>
      <c r="E3" s="225"/>
      <c r="F3" s="225"/>
      <c r="G3" s="225"/>
    </row>
    <row r="4" spans="1:7" ht="15">
      <c r="A4" s="227"/>
      <c r="B4" s="227"/>
      <c r="C4" s="409" t="s">
        <v>0</v>
      </c>
      <c r="D4" s="167"/>
      <c r="E4" s="167" t="s">
        <v>572</v>
      </c>
      <c r="F4" s="167"/>
      <c r="G4" s="400" t="s">
        <v>558</v>
      </c>
    </row>
    <row r="5" spans="1:10" ht="15">
      <c r="A5" s="228" t="s">
        <v>65</v>
      </c>
      <c r="B5" s="228"/>
      <c r="C5" s="229"/>
      <c r="D5" s="172"/>
      <c r="E5" s="544" t="s">
        <v>1</v>
      </c>
      <c r="F5" s="167"/>
      <c r="G5" s="544" t="s">
        <v>1</v>
      </c>
      <c r="J5" s="101"/>
    </row>
    <row r="6" spans="1:7" ht="7.5" customHeight="1">
      <c r="A6" s="230"/>
      <c r="B6" s="230"/>
      <c r="C6" s="226"/>
      <c r="D6" s="225"/>
      <c r="E6" s="231"/>
      <c r="F6" s="231"/>
      <c r="G6" s="231"/>
    </row>
    <row r="7" spans="1:7" ht="15">
      <c r="A7" s="167" t="s">
        <v>66</v>
      </c>
      <c r="B7" s="230"/>
      <c r="C7" s="226"/>
      <c r="D7" s="225"/>
      <c r="E7" s="231"/>
      <c r="F7" s="231"/>
      <c r="G7" s="231"/>
    </row>
    <row r="8" spans="1:7" ht="7.5" customHeight="1" hidden="1">
      <c r="A8" s="228"/>
      <c r="B8" s="228"/>
      <c r="C8" s="232"/>
      <c r="D8" s="233"/>
      <c r="E8" s="234"/>
      <c r="F8" s="234"/>
      <c r="G8" s="234"/>
    </row>
    <row r="9" spans="1:11" ht="15" hidden="1">
      <c r="A9" s="169" t="s">
        <v>67</v>
      </c>
      <c r="C9" s="157" t="s">
        <v>68</v>
      </c>
      <c r="D9" s="235"/>
      <c r="E9" s="236">
        <v>0</v>
      </c>
      <c r="G9" s="236">
        <v>0</v>
      </c>
      <c r="K9" s="102"/>
    </row>
    <row r="10" spans="1:7" ht="7.5" customHeight="1">
      <c r="A10" s="237"/>
      <c r="B10" s="237"/>
      <c r="C10" s="238"/>
      <c r="D10" s="235"/>
      <c r="E10" s="239"/>
      <c r="F10" s="239"/>
      <c r="G10" s="239"/>
    </row>
    <row r="11" spans="1:11" ht="15">
      <c r="A11" s="169" t="s">
        <v>69</v>
      </c>
      <c r="C11" s="157" t="s">
        <v>70</v>
      </c>
      <c r="D11" s="235"/>
      <c r="E11" s="236">
        <v>0</v>
      </c>
      <c r="G11" s="236">
        <v>10</v>
      </c>
      <c r="H11" s="102"/>
      <c r="K11" s="102"/>
    </row>
    <row r="12" spans="1:7" ht="7.5" customHeight="1">
      <c r="A12" s="237"/>
      <c r="B12" s="237"/>
      <c r="C12" s="238"/>
      <c r="D12" s="235"/>
      <c r="E12" s="239"/>
      <c r="F12" s="239"/>
      <c r="G12" s="239"/>
    </row>
    <row r="13" spans="1:11" ht="15" hidden="1">
      <c r="A13" s="169" t="s">
        <v>71</v>
      </c>
      <c r="B13" s="237"/>
      <c r="C13" s="157" t="s">
        <v>72</v>
      </c>
      <c r="D13" s="235"/>
      <c r="E13" s="236">
        <v>0</v>
      </c>
      <c r="G13" s="236">
        <v>0</v>
      </c>
      <c r="H13" s="102"/>
      <c r="K13" s="102"/>
    </row>
    <row r="14" spans="1:7" ht="7.5" customHeight="1" hidden="1">
      <c r="A14" s="228"/>
      <c r="B14" s="228"/>
      <c r="C14" s="238"/>
      <c r="D14" s="235"/>
      <c r="E14" s="286"/>
      <c r="F14" s="240"/>
      <c r="G14" s="286"/>
    </row>
    <row r="15" spans="1:11" ht="13.5" customHeight="1" hidden="1">
      <c r="A15" s="170" t="s">
        <v>73</v>
      </c>
      <c r="C15" s="157" t="s">
        <v>74</v>
      </c>
      <c r="D15" s="235"/>
      <c r="E15" s="236">
        <v>0</v>
      </c>
      <c r="G15" s="236">
        <v>0</v>
      </c>
      <c r="K15" s="102"/>
    </row>
    <row r="16" spans="1:7" ht="7.5" customHeight="1" hidden="1">
      <c r="A16" s="237"/>
      <c r="B16" s="237"/>
      <c r="C16" s="238"/>
      <c r="D16" s="235"/>
      <c r="E16" s="239"/>
      <c r="F16" s="239"/>
      <c r="G16" s="239"/>
    </row>
    <row r="17" spans="1:7" ht="28.5" customHeight="1" hidden="1">
      <c r="A17" s="170" t="s">
        <v>75</v>
      </c>
      <c r="C17" s="157" t="s">
        <v>76</v>
      </c>
      <c r="D17" s="235"/>
      <c r="E17" s="236"/>
      <c r="G17" s="236"/>
    </row>
    <row r="18" spans="1:7" ht="9" customHeight="1" hidden="1">
      <c r="A18" s="237"/>
      <c r="B18" s="237"/>
      <c r="C18" s="238"/>
      <c r="D18" s="235"/>
      <c r="E18" s="239"/>
      <c r="F18" s="239"/>
      <c r="G18" s="239"/>
    </row>
    <row r="19" spans="1:7" ht="33" customHeight="1" hidden="1">
      <c r="A19" s="166" t="s">
        <v>77</v>
      </c>
      <c r="C19" s="160" t="s">
        <v>78</v>
      </c>
      <c r="D19" s="235"/>
      <c r="E19" s="236"/>
      <c r="F19" s="240"/>
      <c r="G19" s="236"/>
    </row>
    <row r="20" spans="1:7" ht="9" customHeight="1" hidden="1">
      <c r="A20" s="237"/>
      <c r="B20" s="237"/>
      <c r="C20" s="238"/>
      <c r="D20" s="235"/>
      <c r="E20" s="239"/>
      <c r="F20" s="239"/>
      <c r="G20" s="239"/>
    </row>
    <row r="21" spans="1:11" ht="15" customHeight="1" hidden="1">
      <c r="A21" s="169" t="s">
        <v>88</v>
      </c>
      <c r="C21" s="157" t="s">
        <v>76</v>
      </c>
      <c r="D21" s="235"/>
      <c r="E21" s="236"/>
      <c r="G21" s="236"/>
      <c r="K21" s="102"/>
    </row>
    <row r="22" spans="1:7" ht="7.5" customHeight="1" hidden="1">
      <c r="A22" s="237"/>
      <c r="B22" s="237"/>
      <c r="C22" s="238"/>
      <c r="D22" s="235"/>
      <c r="E22" s="241"/>
      <c r="F22" s="241"/>
      <c r="G22" s="241"/>
    </row>
    <row r="23" spans="1:13" ht="15" customHeight="1" hidden="1">
      <c r="A23" s="169" t="s">
        <v>80</v>
      </c>
      <c r="B23" s="491"/>
      <c r="C23" s="157" t="s">
        <v>79</v>
      </c>
      <c r="D23" s="492"/>
      <c r="E23" s="236">
        <v>0</v>
      </c>
      <c r="G23" s="236">
        <v>0</v>
      </c>
      <c r="J23" s="103"/>
      <c r="K23" s="104"/>
      <c r="L23" s="103"/>
      <c r="M23" s="103"/>
    </row>
    <row r="24" spans="1:7" ht="7.5" customHeight="1" hidden="1">
      <c r="A24" s="237"/>
      <c r="B24" s="237"/>
      <c r="C24" s="238"/>
      <c r="D24" s="235"/>
      <c r="E24" s="241"/>
      <c r="F24" s="241"/>
      <c r="G24" s="241"/>
    </row>
    <row r="25" spans="1:7" ht="27.75" customHeight="1" hidden="1">
      <c r="A25" s="166" t="s">
        <v>82</v>
      </c>
      <c r="C25" s="160" t="s">
        <v>83</v>
      </c>
      <c r="D25" s="235"/>
      <c r="E25" s="236"/>
      <c r="F25" s="240"/>
      <c r="G25" s="236"/>
    </row>
    <row r="26" spans="1:7" ht="15" customHeight="1" hidden="1">
      <c r="A26" s="237"/>
      <c r="B26" s="237"/>
      <c r="C26" s="238"/>
      <c r="D26" s="235"/>
      <c r="E26" s="241"/>
      <c r="F26" s="241"/>
      <c r="G26" s="241"/>
    </row>
    <row r="27" spans="1:16" ht="15" customHeight="1">
      <c r="A27" s="169" t="s">
        <v>84</v>
      </c>
      <c r="C27" s="157" t="s">
        <v>74</v>
      </c>
      <c r="D27" s="235"/>
      <c r="E27" s="236">
        <f>583-581</f>
        <v>2</v>
      </c>
      <c r="G27" s="236">
        <v>2</v>
      </c>
      <c r="J27" s="103"/>
      <c r="K27" s="104"/>
      <c r="L27" s="103"/>
      <c r="M27" s="103"/>
      <c r="N27" s="103"/>
      <c r="O27" s="103"/>
      <c r="P27" s="103"/>
    </row>
    <row r="28" spans="1:7" ht="7.5" customHeight="1">
      <c r="A28" s="237"/>
      <c r="B28" s="237"/>
      <c r="C28" s="238"/>
      <c r="D28" s="235"/>
      <c r="E28" s="240"/>
      <c r="F28" s="240"/>
      <c r="G28" s="271"/>
    </row>
    <row r="29" spans="1:7" ht="15" customHeight="1" hidden="1">
      <c r="A29" s="166" t="s">
        <v>86</v>
      </c>
      <c r="C29" s="171" t="s">
        <v>87</v>
      </c>
      <c r="D29" s="235"/>
      <c r="E29" s="242">
        <v>0</v>
      </c>
      <c r="G29" s="242">
        <v>0</v>
      </c>
    </row>
    <row r="30" spans="1:7" ht="15" customHeight="1" hidden="1">
      <c r="A30" s="237"/>
      <c r="B30" s="237"/>
      <c r="C30" s="243"/>
      <c r="D30" s="235"/>
      <c r="E30" s="244"/>
      <c r="F30" s="241"/>
      <c r="G30" s="244"/>
    </row>
    <row r="31" spans="1:7" ht="15" customHeight="1" hidden="1">
      <c r="A31" s="166" t="s">
        <v>88</v>
      </c>
      <c r="C31" s="171" t="s">
        <v>79</v>
      </c>
      <c r="D31" s="235"/>
      <c r="E31" s="242">
        <v>0</v>
      </c>
      <c r="G31" s="242">
        <v>0</v>
      </c>
    </row>
    <row r="32" spans="1:7" ht="15" customHeight="1" hidden="1">
      <c r="A32" s="237"/>
      <c r="B32" s="237"/>
      <c r="C32" s="243"/>
      <c r="D32" s="235"/>
      <c r="E32" s="245"/>
      <c r="F32" s="239"/>
      <c r="G32" s="245"/>
    </row>
    <row r="33" spans="1:7" ht="15" customHeight="1" hidden="1">
      <c r="A33" s="166" t="s">
        <v>90</v>
      </c>
      <c r="C33" s="171" t="s">
        <v>91</v>
      </c>
      <c r="D33" s="235"/>
      <c r="E33" s="242"/>
      <c r="F33" s="240"/>
      <c r="G33" s="242"/>
    </row>
    <row r="34" spans="1:7" ht="15" customHeight="1" hidden="1">
      <c r="A34" s="228"/>
      <c r="B34" s="228"/>
      <c r="C34" s="243"/>
      <c r="D34" s="235"/>
      <c r="E34" s="246"/>
      <c r="F34" s="240"/>
      <c r="G34" s="246"/>
    </row>
    <row r="35" spans="1:7" ht="63.75" customHeight="1" hidden="1">
      <c r="A35" s="166" t="s">
        <v>92</v>
      </c>
      <c r="C35" s="171" t="s">
        <v>93</v>
      </c>
      <c r="D35" s="235"/>
      <c r="E35" s="247"/>
      <c r="F35" s="240"/>
      <c r="G35" s="247"/>
    </row>
    <row r="36" spans="1:7" ht="15" customHeight="1" hidden="1">
      <c r="A36" s="228"/>
      <c r="B36" s="228"/>
      <c r="C36" s="243"/>
      <c r="D36" s="235"/>
      <c r="E36" s="246"/>
      <c r="F36" s="240"/>
      <c r="G36" s="246"/>
    </row>
    <row r="37" spans="1:11" ht="15">
      <c r="A37" s="248" t="s">
        <v>94</v>
      </c>
      <c r="B37" s="228"/>
      <c r="C37" s="249"/>
      <c r="D37" s="233"/>
      <c r="E37" s="250">
        <f>SUM(E8:E27)</f>
        <v>2</v>
      </c>
      <c r="G37" s="250">
        <f>SUM(G8:G27)</f>
        <v>12</v>
      </c>
      <c r="J37" s="101"/>
      <c r="K37" s="101"/>
    </row>
    <row r="38" spans="1:7" ht="11.25" customHeight="1">
      <c r="A38" s="228"/>
      <c r="B38" s="228"/>
      <c r="C38" s="251"/>
      <c r="D38" s="233"/>
      <c r="E38" s="252"/>
      <c r="F38" s="252"/>
      <c r="G38" s="252"/>
    </row>
    <row r="39" spans="1:7" ht="15">
      <c r="A39" s="228" t="s">
        <v>95</v>
      </c>
      <c r="B39" s="228"/>
      <c r="C39" s="251"/>
      <c r="D39" s="233"/>
      <c r="E39" s="252"/>
      <c r="F39" s="252"/>
      <c r="G39" s="252"/>
    </row>
    <row r="40" spans="1:7" ht="7.5" customHeight="1" hidden="1">
      <c r="A40" s="228"/>
      <c r="B40" s="228"/>
      <c r="C40" s="251"/>
      <c r="D40" s="233"/>
      <c r="E40" s="252"/>
      <c r="F40" s="252"/>
      <c r="G40" s="252"/>
    </row>
    <row r="41" spans="1:11" ht="15" hidden="1">
      <c r="A41" s="169" t="s">
        <v>249</v>
      </c>
      <c r="C41" s="157" t="s">
        <v>76</v>
      </c>
      <c r="D41" s="235"/>
      <c r="E41" s="529">
        <v>0</v>
      </c>
      <c r="G41" s="529">
        <v>0</v>
      </c>
      <c r="K41" s="102"/>
    </row>
    <row r="42" spans="1:7" ht="7.5" customHeight="1">
      <c r="A42" s="237"/>
      <c r="B42" s="253"/>
      <c r="C42" s="238"/>
      <c r="D42" s="235"/>
      <c r="E42" s="271"/>
      <c r="F42" s="240"/>
      <c r="G42" s="271"/>
    </row>
    <row r="43" spans="1:13" ht="15">
      <c r="A43" s="169" t="s">
        <v>97</v>
      </c>
      <c r="C43" s="157" t="s">
        <v>76</v>
      </c>
      <c r="D43" s="235"/>
      <c r="E43" s="236">
        <v>299</v>
      </c>
      <c r="G43" s="236">
        <v>299</v>
      </c>
      <c r="J43" s="103"/>
      <c r="K43" s="104"/>
      <c r="L43" s="103"/>
      <c r="M43" s="103"/>
    </row>
    <row r="44" spans="1:7" ht="7.5" customHeight="1">
      <c r="A44" s="228"/>
      <c r="B44" s="228"/>
      <c r="C44" s="251"/>
      <c r="D44" s="233"/>
      <c r="E44" s="254"/>
      <c r="F44" s="254"/>
      <c r="G44" s="254"/>
    </row>
    <row r="45" spans="1:11" ht="15" hidden="1">
      <c r="A45" s="169" t="s">
        <v>279</v>
      </c>
      <c r="C45" s="157" t="s">
        <v>76</v>
      </c>
      <c r="D45" s="235"/>
      <c r="E45" s="529">
        <v>0</v>
      </c>
      <c r="G45" s="529">
        <v>0</v>
      </c>
      <c r="K45" s="102"/>
    </row>
    <row r="46" spans="1:7" ht="15" customHeight="1" hidden="1">
      <c r="A46" s="228"/>
      <c r="B46" s="228"/>
      <c r="C46" s="251"/>
      <c r="D46" s="233"/>
      <c r="E46" s="530"/>
      <c r="F46" s="254"/>
      <c r="G46" s="530"/>
    </row>
    <row r="47" spans="1:7" ht="15" customHeight="1" hidden="1">
      <c r="A47" s="166" t="s">
        <v>98</v>
      </c>
      <c r="C47" s="160" t="s">
        <v>99</v>
      </c>
      <c r="D47" s="235"/>
      <c r="E47" s="529"/>
      <c r="F47" s="240"/>
      <c r="G47" s="529"/>
    </row>
    <row r="48" spans="1:7" ht="7.5" customHeight="1" hidden="1">
      <c r="A48" s="228"/>
      <c r="B48" s="228"/>
      <c r="C48" s="251"/>
      <c r="D48" s="233"/>
      <c r="E48" s="530"/>
      <c r="F48" s="254"/>
      <c r="G48" s="530"/>
    </row>
    <row r="49" spans="1:19" ht="15">
      <c r="A49" s="169" t="s">
        <v>523</v>
      </c>
      <c r="C49" s="157" t="s">
        <v>78</v>
      </c>
      <c r="D49" s="235"/>
      <c r="E49" s="236">
        <v>4076</v>
      </c>
      <c r="G49" s="236">
        <v>4072</v>
      </c>
      <c r="J49" s="103"/>
      <c r="K49" s="104"/>
      <c r="L49" s="103"/>
      <c r="M49" s="103"/>
      <c r="N49" s="103"/>
      <c r="O49" s="103"/>
      <c r="P49" s="103"/>
      <c r="Q49" s="116"/>
      <c r="R49" s="153"/>
      <c r="S49" s="526"/>
    </row>
    <row r="50" spans="1:7" ht="15" customHeight="1" hidden="1">
      <c r="A50" s="228"/>
      <c r="B50" s="228"/>
      <c r="C50" s="532"/>
      <c r="D50" s="233"/>
      <c r="E50" s="530"/>
      <c r="F50" s="254"/>
      <c r="G50" s="530"/>
    </row>
    <row r="51" spans="1:7" ht="15" customHeight="1" hidden="1">
      <c r="A51" s="166" t="s">
        <v>101</v>
      </c>
      <c r="C51" s="533" t="s">
        <v>102</v>
      </c>
      <c r="D51" s="235"/>
      <c r="E51" s="531"/>
      <c r="F51" s="255"/>
      <c r="G51" s="531"/>
    </row>
    <row r="52" spans="1:7" ht="7.5" customHeight="1">
      <c r="A52" s="228"/>
      <c r="B52" s="228"/>
      <c r="C52" s="251"/>
      <c r="D52" s="233"/>
      <c r="E52" s="254"/>
      <c r="F52" s="254"/>
      <c r="G52" s="254"/>
    </row>
    <row r="53" spans="1:11" ht="15">
      <c r="A53" s="169" t="s">
        <v>103</v>
      </c>
      <c r="C53" s="157" t="s">
        <v>79</v>
      </c>
      <c r="D53" s="235"/>
      <c r="E53" s="236">
        <v>16</v>
      </c>
      <c r="G53" s="236">
        <v>5</v>
      </c>
      <c r="K53" s="102"/>
    </row>
    <row r="54" spans="1:7" ht="15" customHeight="1" hidden="1">
      <c r="A54" s="228"/>
      <c r="B54" s="228"/>
      <c r="C54" s="251"/>
      <c r="D54" s="233"/>
      <c r="E54" s="256"/>
      <c r="F54" s="254"/>
      <c r="G54" s="256"/>
    </row>
    <row r="55" spans="1:7" ht="51" customHeight="1" hidden="1">
      <c r="A55" s="166" t="s">
        <v>104</v>
      </c>
      <c r="C55" s="160" t="s">
        <v>105</v>
      </c>
      <c r="D55" s="235"/>
      <c r="E55" s="247"/>
      <c r="F55" s="255"/>
      <c r="G55" s="247"/>
    </row>
    <row r="56" spans="1:7" ht="15" customHeight="1" hidden="1">
      <c r="A56" s="228"/>
      <c r="B56" s="228"/>
      <c r="C56" s="251"/>
      <c r="D56" s="233"/>
      <c r="E56" s="256"/>
      <c r="F56" s="254"/>
      <c r="G56" s="256"/>
    </row>
    <row r="57" spans="1:7" ht="63.75" customHeight="1" hidden="1">
      <c r="A57" s="166" t="s">
        <v>106</v>
      </c>
      <c r="C57" s="160" t="s">
        <v>107</v>
      </c>
      <c r="D57" s="235"/>
      <c r="E57" s="242">
        <v>0</v>
      </c>
      <c r="G57" s="242">
        <v>0</v>
      </c>
    </row>
    <row r="58" spans="1:7" ht="15" customHeight="1" hidden="1">
      <c r="A58" s="228"/>
      <c r="B58" s="228"/>
      <c r="C58" s="251"/>
      <c r="D58" s="233"/>
      <c r="E58" s="256"/>
      <c r="F58" s="254"/>
      <c r="G58" s="256"/>
    </row>
    <row r="59" spans="1:7" ht="51" customHeight="1" hidden="1">
      <c r="A59" s="166" t="s">
        <v>108</v>
      </c>
      <c r="C59" s="160" t="s">
        <v>109</v>
      </c>
      <c r="D59" s="235"/>
      <c r="E59" s="242">
        <v>0</v>
      </c>
      <c r="G59" s="242">
        <v>0</v>
      </c>
    </row>
    <row r="60" spans="1:7" ht="7.5" customHeight="1">
      <c r="A60" s="237"/>
      <c r="B60" s="237"/>
      <c r="C60" s="238"/>
      <c r="D60" s="235"/>
      <c r="E60" s="257"/>
      <c r="F60" s="258"/>
      <c r="G60" s="257"/>
    </row>
    <row r="61" spans="1:11" ht="15">
      <c r="A61" s="248" t="s">
        <v>110</v>
      </c>
      <c r="B61" s="228"/>
      <c r="C61" s="259"/>
      <c r="D61" s="233"/>
      <c r="E61" s="250">
        <f>+SUM(E41:E53)</f>
        <v>4391</v>
      </c>
      <c r="G61" s="250">
        <f>+SUM(G41:G53)</f>
        <v>4376</v>
      </c>
      <c r="J61" s="101"/>
      <c r="K61" s="101"/>
    </row>
    <row r="62" spans="1:7" ht="9" customHeight="1">
      <c r="A62" s="237"/>
      <c r="B62" s="237"/>
      <c r="C62" s="243"/>
      <c r="D62" s="235"/>
      <c r="E62" s="260"/>
      <c r="F62" s="240"/>
      <c r="G62" s="260"/>
    </row>
    <row r="63" spans="1:11" ht="15.75" thickBot="1">
      <c r="A63" s="261" t="s">
        <v>111</v>
      </c>
      <c r="B63" s="228"/>
      <c r="C63" s="262"/>
      <c r="D63" s="233"/>
      <c r="E63" s="263">
        <f>E61+E37</f>
        <v>4393</v>
      </c>
      <c r="G63" s="263">
        <f>G61+G37</f>
        <v>4388</v>
      </c>
      <c r="J63" s="105"/>
      <c r="K63" s="105"/>
    </row>
    <row r="64" spans="1:7" ht="11.25" customHeight="1" thickTop="1">
      <c r="A64" s="237"/>
      <c r="B64" s="237"/>
      <c r="C64" s="241"/>
      <c r="D64" s="235"/>
      <c r="E64" s="239"/>
      <c r="F64" s="239"/>
      <c r="G64" s="239"/>
    </row>
    <row r="65" spans="1:7" ht="15" hidden="1">
      <c r="A65" s="227"/>
      <c r="B65" s="227"/>
      <c r="C65" s="409" t="s">
        <v>0</v>
      </c>
      <c r="D65" s="167"/>
      <c r="E65" s="400" t="s">
        <v>539</v>
      </c>
      <c r="F65" s="167"/>
      <c r="G65" s="167" t="s">
        <v>538</v>
      </c>
    </row>
    <row r="66" spans="1:7" ht="15">
      <c r="A66" s="228" t="s">
        <v>112</v>
      </c>
      <c r="B66" s="228"/>
      <c r="C66" s="226"/>
      <c r="D66" s="225"/>
      <c r="E66" s="400"/>
      <c r="F66" s="167"/>
      <c r="G66" s="167"/>
    </row>
    <row r="67" spans="1:7" ht="3.75" customHeight="1">
      <c r="A67" s="230"/>
      <c r="B67" s="230"/>
      <c r="C67" s="226"/>
      <c r="D67" s="225"/>
      <c r="E67" s="231"/>
      <c r="F67" s="231"/>
      <c r="G67" s="231"/>
    </row>
    <row r="68" spans="1:7" ht="15">
      <c r="A68" s="167" t="s">
        <v>113</v>
      </c>
      <c r="C68" s="160" t="s">
        <v>81</v>
      </c>
      <c r="D68" s="233"/>
      <c r="E68" s="254"/>
      <c r="F68" s="264"/>
      <c r="G68" s="254"/>
    </row>
    <row r="69" spans="1:7" ht="2.25" customHeight="1">
      <c r="A69" s="228"/>
      <c r="B69" s="228"/>
      <c r="C69" s="251"/>
      <c r="D69" s="233"/>
      <c r="E69" s="264"/>
      <c r="F69" s="264"/>
      <c r="G69" s="264"/>
    </row>
    <row r="70" spans="1:11" ht="15">
      <c r="A70" s="173" t="s">
        <v>114</v>
      </c>
      <c r="B70" s="228"/>
      <c r="C70" s="157" t="s">
        <v>541</v>
      </c>
      <c r="D70" s="235"/>
      <c r="E70" s="265">
        <f>+E71+E73</f>
        <v>52452</v>
      </c>
      <c r="G70" s="265">
        <f>+G71+G73</f>
        <v>52452</v>
      </c>
      <c r="K70" s="106"/>
    </row>
    <row r="71" spans="1:11" ht="15" customHeight="1">
      <c r="A71" s="166" t="s">
        <v>115</v>
      </c>
      <c r="B71" s="228"/>
      <c r="C71" s="266"/>
      <c r="D71" s="233"/>
      <c r="E71" s="267">
        <v>58363</v>
      </c>
      <c r="G71" s="267">
        <v>58363</v>
      </c>
      <c r="K71" s="106"/>
    </row>
    <row r="72" spans="1:7" ht="15" hidden="1">
      <c r="A72" s="237" t="s">
        <v>116</v>
      </c>
      <c r="B72" s="228"/>
      <c r="C72" s="266"/>
      <c r="D72" s="233"/>
      <c r="E72" s="267"/>
      <c r="F72" s="268"/>
      <c r="G72" s="267"/>
    </row>
    <row r="73" spans="1:17" s="152" customFormat="1" ht="15">
      <c r="A73" s="237" t="s">
        <v>117</v>
      </c>
      <c r="B73" s="228"/>
      <c r="C73" s="266"/>
      <c r="D73" s="233"/>
      <c r="E73" s="267">
        <v>-5911</v>
      </c>
      <c r="F73" s="267"/>
      <c r="G73" s="267">
        <v>-5911</v>
      </c>
      <c r="H73" s="153"/>
      <c r="I73" s="153"/>
      <c r="J73" s="153"/>
      <c r="K73" s="153"/>
      <c r="L73" s="153"/>
      <c r="M73" s="153"/>
      <c r="N73" s="153"/>
      <c r="O73" s="153"/>
      <c r="P73" s="153"/>
      <c r="Q73" s="153"/>
    </row>
    <row r="74" spans="1:7" ht="5.25" customHeight="1">
      <c r="A74" s="228"/>
      <c r="B74" s="228"/>
      <c r="C74" s="238"/>
      <c r="D74" s="235"/>
      <c r="E74" s="269"/>
      <c r="F74" s="269"/>
      <c r="G74" s="269"/>
    </row>
    <row r="75" spans="1:11" ht="15">
      <c r="A75" s="173" t="s">
        <v>118</v>
      </c>
      <c r="B75" s="228"/>
      <c r="C75" s="157" t="s">
        <v>542</v>
      </c>
      <c r="D75" s="235"/>
      <c r="E75" s="270">
        <v>10072</v>
      </c>
      <c r="G75" s="270">
        <v>10072</v>
      </c>
      <c r="K75" s="106"/>
    </row>
    <row r="76" spans="1:7" ht="6.75" customHeight="1">
      <c r="A76" s="228"/>
      <c r="B76" s="228"/>
      <c r="C76" s="238"/>
      <c r="D76" s="235"/>
      <c r="E76" s="271"/>
      <c r="F76" s="271"/>
      <c r="G76" s="271"/>
    </row>
    <row r="77" spans="1:7" ht="15">
      <c r="A77" s="173" t="s">
        <v>119</v>
      </c>
      <c r="B77" s="228"/>
      <c r="C77" s="157" t="s">
        <v>543</v>
      </c>
      <c r="D77" s="235"/>
      <c r="E77" s="265">
        <v>1163</v>
      </c>
      <c r="G77" s="265">
        <v>1163</v>
      </c>
    </row>
    <row r="78" spans="1:7" ht="7.5" customHeight="1">
      <c r="A78" s="237"/>
      <c r="B78" s="237"/>
      <c r="C78" s="238"/>
      <c r="D78" s="235"/>
      <c r="E78" s="271"/>
      <c r="F78" s="271"/>
      <c r="G78" s="271"/>
    </row>
    <row r="79" spans="1:7" ht="15">
      <c r="A79" s="173" t="s">
        <v>120</v>
      </c>
      <c r="B79" s="228"/>
      <c r="C79" s="157" t="s">
        <v>544</v>
      </c>
      <c r="D79" s="235"/>
      <c r="E79" s="265">
        <f>E80+E81</f>
        <v>-60460</v>
      </c>
      <c r="G79" s="265">
        <f>G80+G81</f>
        <v>-60456</v>
      </c>
    </row>
    <row r="80" spans="1:11" ht="16.5" customHeight="1">
      <c r="A80" s="166" t="s">
        <v>522</v>
      </c>
      <c r="B80" s="272"/>
      <c r="C80" s="238"/>
      <c r="D80" s="235"/>
      <c r="E80" s="273">
        <f>+OSK!L129</f>
        <v>-60456</v>
      </c>
      <c r="G80" s="273">
        <f>+OSK!L9</f>
        <v>-60497</v>
      </c>
      <c r="K80" s="106"/>
    </row>
    <row r="81" spans="1:14" ht="15">
      <c r="A81" s="237" t="s">
        <v>566</v>
      </c>
      <c r="B81" s="237"/>
      <c r="C81" s="238"/>
      <c r="D81" s="235"/>
      <c r="E81" s="273">
        <f>OD!E65</f>
        <v>-4</v>
      </c>
      <c r="G81" s="273">
        <f>+OSK!N127+OSK!N55</f>
        <v>41</v>
      </c>
      <c r="J81" s="103"/>
      <c r="K81" s="107"/>
      <c r="L81" s="103"/>
      <c r="M81" s="103"/>
      <c r="N81" s="103"/>
    </row>
    <row r="82" spans="1:7" ht="6" customHeight="1">
      <c r="A82" s="237"/>
      <c r="B82" s="237"/>
      <c r="C82" s="238"/>
      <c r="D82" s="235"/>
      <c r="E82" s="264"/>
      <c r="F82" s="264"/>
      <c r="G82" s="264"/>
    </row>
    <row r="83" spans="1:7" ht="15" customHeight="1">
      <c r="A83" s="173" t="s">
        <v>148</v>
      </c>
      <c r="C83" s="157" t="s">
        <v>39</v>
      </c>
      <c r="E83" s="274">
        <f>E79+E77+E75+E70</f>
        <v>3227</v>
      </c>
      <c r="G83" s="274">
        <f>G79+G77+G75+G70</f>
        <v>3231</v>
      </c>
    </row>
    <row r="84" spans="1:11" ht="15" customHeight="1">
      <c r="A84" s="166" t="s">
        <v>149</v>
      </c>
      <c r="C84" s="160" t="s">
        <v>39</v>
      </c>
      <c r="E84" s="275">
        <f>OSK!P177</f>
        <v>0</v>
      </c>
      <c r="G84" s="275">
        <v>0</v>
      </c>
      <c r="K84" s="106"/>
    </row>
    <row r="85" spans="1:11" ht="15" customHeight="1">
      <c r="A85" s="276" t="s">
        <v>121</v>
      </c>
      <c r="B85" s="228"/>
      <c r="C85" s="277" t="s">
        <v>39</v>
      </c>
      <c r="D85" s="233"/>
      <c r="E85" s="278">
        <f>E83+E84</f>
        <v>3227</v>
      </c>
      <c r="G85" s="278">
        <f>G83+G84</f>
        <v>3231</v>
      </c>
      <c r="J85" s="101"/>
      <c r="K85" s="108"/>
    </row>
    <row r="86" spans="1:7" ht="7.5" customHeight="1">
      <c r="A86" s="227"/>
      <c r="B86" s="237"/>
      <c r="C86" s="238"/>
      <c r="D86" s="235"/>
      <c r="E86" s="268"/>
      <c r="F86" s="268"/>
      <c r="G86" s="268"/>
    </row>
    <row r="87" spans="1:7" ht="15" hidden="1">
      <c r="A87" s="167" t="s">
        <v>122</v>
      </c>
      <c r="B87" s="228"/>
      <c r="C87" s="279"/>
      <c r="D87" s="233"/>
      <c r="E87" s="280"/>
      <c r="F87" s="268"/>
      <c r="G87" s="280"/>
    </row>
    <row r="88" spans="1:7" ht="4.5" customHeight="1" hidden="1">
      <c r="A88" s="281"/>
      <c r="B88" s="228"/>
      <c r="C88" s="251"/>
      <c r="D88" s="233"/>
      <c r="E88" s="280"/>
      <c r="F88" s="280"/>
      <c r="G88" s="280"/>
    </row>
    <row r="89" spans="1:7" ht="15" hidden="1">
      <c r="A89" s="166" t="s">
        <v>123</v>
      </c>
      <c r="B89" s="237"/>
      <c r="C89" s="160" t="s">
        <v>93</v>
      </c>
      <c r="D89" s="235"/>
      <c r="E89" s="282"/>
      <c r="F89" s="273"/>
      <c r="G89" s="282"/>
    </row>
    <row r="90" spans="1:7" ht="15" hidden="1">
      <c r="A90" s="227"/>
      <c r="B90" s="237"/>
      <c r="C90" s="283"/>
      <c r="D90" s="235"/>
      <c r="E90" s="273"/>
      <c r="F90" s="273"/>
      <c r="G90" s="273"/>
    </row>
    <row r="91" spans="1:11" ht="15" hidden="1">
      <c r="A91" s="169" t="s">
        <v>123</v>
      </c>
      <c r="B91" s="237"/>
      <c r="C91" s="157" t="s">
        <v>91</v>
      </c>
      <c r="D91" s="235"/>
      <c r="E91" s="282">
        <v>0</v>
      </c>
      <c r="G91" s="282">
        <v>0</v>
      </c>
      <c r="K91" s="106"/>
    </row>
    <row r="92" spans="1:7" ht="7.5" customHeight="1" hidden="1">
      <c r="A92" s="227"/>
      <c r="B92" s="237"/>
      <c r="C92" s="283"/>
      <c r="D92" s="235"/>
      <c r="E92" s="273"/>
      <c r="F92" s="273"/>
      <c r="G92" s="273"/>
    </row>
    <row r="93" spans="1:7" ht="15" hidden="1">
      <c r="A93" s="166" t="s">
        <v>124</v>
      </c>
      <c r="B93" s="237"/>
      <c r="C93" s="160" t="s">
        <v>125</v>
      </c>
      <c r="D93" s="235"/>
      <c r="E93" s="282"/>
      <c r="F93" s="273"/>
      <c r="G93" s="282"/>
    </row>
    <row r="94" spans="1:7" ht="15" hidden="1">
      <c r="A94" s="227"/>
      <c r="B94" s="237"/>
      <c r="C94" s="283"/>
      <c r="D94" s="235"/>
      <c r="E94" s="273"/>
      <c r="F94" s="273"/>
      <c r="G94" s="273"/>
    </row>
    <row r="95" spans="1:7" ht="15" hidden="1">
      <c r="A95" s="169" t="s">
        <v>126</v>
      </c>
      <c r="B95" s="237"/>
      <c r="C95" s="157" t="s">
        <v>96</v>
      </c>
      <c r="D95" s="235"/>
      <c r="E95" s="282"/>
      <c r="G95" s="282"/>
    </row>
    <row r="96" spans="1:7" ht="7.5" customHeight="1" hidden="1">
      <c r="A96" s="227"/>
      <c r="B96" s="237"/>
      <c r="C96" s="283"/>
      <c r="D96" s="235"/>
      <c r="E96" s="273"/>
      <c r="F96" s="273"/>
      <c r="G96" s="273"/>
    </row>
    <row r="97" spans="1:7" ht="15" hidden="1">
      <c r="A97" s="166" t="s">
        <v>127</v>
      </c>
      <c r="B97" s="237"/>
      <c r="C97" s="160" t="s">
        <v>128</v>
      </c>
      <c r="D97" s="235"/>
      <c r="E97" s="282"/>
      <c r="F97" s="273"/>
      <c r="G97" s="282"/>
    </row>
    <row r="98" spans="1:7" ht="15" hidden="1">
      <c r="A98" s="227"/>
      <c r="B98" s="237"/>
      <c r="C98" s="283"/>
      <c r="D98" s="235"/>
      <c r="E98" s="273"/>
      <c r="F98" s="273"/>
      <c r="G98" s="273"/>
    </row>
    <row r="99" spans="1:11" ht="15" customHeight="1" hidden="1">
      <c r="A99" s="169" t="s">
        <v>273</v>
      </c>
      <c r="B99" s="237"/>
      <c r="C99" s="157"/>
      <c r="D99" s="235"/>
      <c r="E99" s="282"/>
      <c r="G99" s="282"/>
      <c r="K99" s="106"/>
    </row>
    <row r="100" spans="1:7" ht="15" hidden="1">
      <c r="A100" s="227"/>
      <c r="B100" s="237"/>
      <c r="C100" s="283"/>
      <c r="D100" s="235"/>
      <c r="E100" s="273"/>
      <c r="F100" s="273"/>
      <c r="G100" s="273"/>
    </row>
    <row r="101" spans="1:7" ht="15" hidden="1">
      <c r="A101" s="166" t="s">
        <v>129</v>
      </c>
      <c r="B101" s="237"/>
      <c r="C101" s="160" t="s">
        <v>130</v>
      </c>
      <c r="D101" s="235"/>
      <c r="E101" s="284"/>
      <c r="F101" s="267"/>
      <c r="G101" s="284"/>
    </row>
    <row r="102" spans="1:7" ht="15" hidden="1">
      <c r="A102" s="227"/>
      <c r="B102" s="237"/>
      <c r="C102" s="283"/>
      <c r="D102" s="235"/>
      <c r="E102" s="273"/>
      <c r="F102" s="273"/>
      <c r="G102" s="273"/>
    </row>
    <row r="103" spans="1:7" ht="15" hidden="1">
      <c r="A103" s="166" t="s">
        <v>131</v>
      </c>
      <c r="B103" s="237"/>
      <c r="C103" s="160" t="s">
        <v>132</v>
      </c>
      <c r="D103" s="235"/>
      <c r="E103" s="282"/>
      <c r="F103" s="273"/>
      <c r="G103" s="282"/>
    </row>
    <row r="104" spans="1:7" ht="7.5" customHeight="1" hidden="1">
      <c r="A104" s="281"/>
      <c r="B104" s="228"/>
      <c r="C104" s="283"/>
      <c r="D104" s="235"/>
      <c r="E104" s="264"/>
      <c r="F104" s="264"/>
      <c r="G104" s="264"/>
    </row>
    <row r="105" spans="1:11" ht="15" hidden="1">
      <c r="A105" s="248" t="s">
        <v>133</v>
      </c>
      <c r="B105" s="228"/>
      <c r="C105" s="285"/>
      <c r="D105" s="233"/>
      <c r="E105" s="278">
        <f>E99+E95+E91</f>
        <v>0</v>
      </c>
      <c r="G105" s="278">
        <f>G99+G95+G91</f>
        <v>0</v>
      </c>
      <c r="J105" s="101"/>
      <c r="K105" s="101"/>
    </row>
    <row r="106" spans="1:7" ht="9.75" customHeight="1" hidden="1">
      <c r="A106" s="281"/>
      <c r="B106" s="228"/>
      <c r="C106" s="238"/>
      <c r="D106" s="235"/>
      <c r="E106" s="286"/>
      <c r="F106" s="286"/>
      <c r="G106" s="286"/>
    </row>
    <row r="107" spans="1:7" ht="15">
      <c r="A107" s="167" t="s">
        <v>134</v>
      </c>
      <c r="B107" s="228"/>
      <c r="C107" s="279"/>
      <c r="D107" s="233"/>
      <c r="E107" s="254"/>
      <c r="F107" s="264"/>
      <c r="G107" s="254"/>
    </row>
    <row r="108" spans="1:7" ht="4.5" customHeight="1">
      <c r="A108" s="281"/>
      <c r="B108" s="228"/>
      <c r="C108" s="251"/>
      <c r="D108" s="233"/>
      <c r="E108" s="271"/>
      <c r="F108" s="271"/>
      <c r="G108" s="271"/>
    </row>
    <row r="109" spans="1:7" ht="15">
      <c r="A109" s="169" t="s">
        <v>135</v>
      </c>
      <c r="B109" s="237"/>
      <c r="C109" s="157" t="s">
        <v>83</v>
      </c>
      <c r="D109" s="235"/>
      <c r="E109" s="282">
        <v>10</v>
      </c>
      <c r="G109" s="282">
        <v>10</v>
      </c>
    </row>
    <row r="110" spans="1:7" ht="7.5" customHeight="1">
      <c r="A110" s="227"/>
      <c r="B110" s="237"/>
      <c r="C110" s="238"/>
      <c r="D110" s="235"/>
      <c r="E110" s="271"/>
      <c r="F110" s="271"/>
      <c r="G110" s="271"/>
    </row>
    <row r="111" spans="1:13" ht="15">
      <c r="A111" s="169" t="s">
        <v>136</v>
      </c>
      <c r="B111" s="237"/>
      <c r="C111" s="157" t="s">
        <v>85</v>
      </c>
      <c r="D111" s="235"/>
      <c r="E111" s="282">
        <v>587</v>
      </c>
      <c r="G111" s="282">
        <v>617</v>
      </c>
      <c r="J111" s="103"/>
      <c r="K111" s="107"/>
      <c r="L111" s="103"/>
      <c r="M111" s="103"/>
    </row>
    <row r="112" spans="1:7" ht="7.5" customHeight="1">
      <c r="A112" s="227"/>
      <c r="B112" s="237"/>
      <c r="C112" s="238"/>
      <c r="D112" s="235"/>
      <c r="E112" s="271"/>
      <c r="F112" s="271"/>
      <c r="G112" s="271"/>
    </row>
    <row r="113" spans="1:11" ht="29.25" customHeight="1" hidden="1">
      <c r="A113" s="170" t="s">
        <v>504</v>
      </c>
      <c r="B113" s="237"/>
      <c r="C113" s="157" t="s">
        <v>87</v>
      </c>
      <c r="D113" s="235"/>
      <c r="E113" s="282">
        <v>0</v>
      </c>
      <c r="G113" s="282">
        <v>0</v>
      </c>
      <c r="K113" s="106"/>
    </row>
    <row r="114" spans="1:7" ht="7.5" customHeight="1" hidden="1">
      <c r="A114" s="227"/>
      <c r="B114" s="237"/>
      <c r="C114" s="238"/>
      <c r="D114" s="235"/>
      <c r="E114" s="271"/>
      <c r="F114" s="271"/>
      <c r="G114" s="271"/>
    </row>
    <row r="115" spans="1:11" ht="15" customHeight="1" hidden="1">
      <c r="A115" s="169" t="s">
        <v>278</v>
      </c>
      <c r="B115" s="237"/>
      <c r="C115" s="157" t="s">
        <v>89</v>
      </c>
      <c r="D115" s="235"/>
      <c r="E115" s="282">
        <v>0</v>
      </c>
      <c r="G115" s="282">
        <v>0</v>
      </c>
      <c r="K115" s="106"/>
    </row>
    <row r="116" spans="1:7" ht="7.5" customHeight="1" hidden="1">
      <c r="A116" s="227"/>
      <c r="B116" s="237"/>
      <c r="C116" s="238"/>
      <c r="D116" s="235"/>
      <c r="E116" s="271"/>
      <c r="F116" s="271"/>
      <c r="G116" s="271"/>
    </row>
    <row r="117" spans="1:19" ht="15">
      <c r="A117" s="169" t="s">
        <v>545</v>
      </c>
      <c r="B117" s="237"/>
      <c r="C117" s="157" t="s">
        <v>87</v>
      </c>
      <c r="D117" s="235"/>
      <c r="E117" s="282">
        <v>569</v>
      </c>
      <c r="G117" s="282">
        <v>530</v>
      </c>
      <c r="J117" s="103"/>
      <c r="K117" s="107"/>
      <c r="L117" s="103"/>
      <c r="M117" s="103"/>
      <c r="Q117" s="527"/>
      <c r="R117" s="153"/>
      <c r="S117" s="528"/>
    </row>
    <row r="118" spans="1:7" ht="7.5" customHeight="1">
      <c r="A118" s="227"/>
      <c r="B118" s="237"/>
      <c r="C118" s="238"/>
      <c r="D118" s="235"/>
      <c r="E118" s="271"/>
      <c r="F118" s="271"/>
      <c r="G118" s="271"/>
    </row>
    <row r="119" spans="1:7" ht="15" hidden="1">
      <c r="A119" s="166" t="s">
        <v>137</v>
      </c>
      <c r="B119" s="237"/>
      <c r="C119" s="174" t="s">
        <v>138</v>
      </c>
      <c r="D119" s="235"/>
      <c r="E119" s="287"/>
      <c r="F119" s="267"/>
      <c r="G119" s="287"/>
    </row>
    <row r="120" spans="1:7" ht="15" hidden="1">
      <c r="A120" s="227"/>
      <c r="B120" s="237"/>
      <c r="C120" s="243"/>
      <c r="D120" s="235"/>
      <c r="E120" s="288"/>
      <c r="F120" s="269"/>
      <c r="G120" s="288"/>
    </row>
    <row r="121" spans="1:7" ht="15" hidden="1">
      <c r="A121" s="166" t="s">
        <v>139</v>
      </c>
      <c r="B121" s="237"/>
      <c r="C121" s="174" t="s">
        <v>140</v>
      </c>
      <c r="D121" s="235"/>
      <c r="E121" s="289"/>
      <c r="F121" s="273"/>
      <c r="G121" s="289"/>
    </row>
    <row r="122" spans="1:7" ht="8.25" customHeight="1" hidden="1">
      <c r="A122" s="227"/>
      <c r="B122" s="237"/>
      <c r="C122" s="243"/>
      <c r="D122" s="235"/>
      <c r="E122" s="260"/>
      <c r="F122" s="271"/>
      <c r="G122" s="260"/>
    </row>
    <row r="123" spans="1:7" ht="46.5" customHeight="1" hidden="1">
      <c r="A123" s="166" t="s">
        <v>141</v>
      </c>
      <c r="B123" s="237"/>
      <c r="C123" s="174" t="s">
        <v>142</v>
      </c>
      <c r="D123" s="235"/>
      <c r="E123" s="289"/>
      <c r="F123" s="273"/>
      <c r="G123" s="289"/>
    </row>
    <row r="124" spans="1:7" ht="9.75" customHeight="1" hidden="1">
      <c r="A124" s="227"/>
      <c r="B124" s="237"/>
      <c r="C124" s="243"/>
      <c r="D124" s="235"/>
      <c r="E124" s="260"/>
      <c r="F124" s="271"/>
      <c r="G124" s="260"/>
    </row>
    <row r="125" spans="1:7" ht="15" hidden="1">
      <c r="A125" s="166" t="s">
        <v>143</v>
      </c>
      <c r="B125" s="237"/>
      <c r="C125" s="174" t="s">
        <v>144</v>
      </c>
      <c r="D125" s="235"/>
      <c r="E125" s="289"/>
      <c r="F125" s="273"/>
      <c r="G125" s="289"/>
    </row>
    <row r="126" spans="1:7" ht="15" hidden="1">
      <c r="A126" s="281"/>
      <c r="B126" s="228"/>
      <c r="C126" s="290"/>
      <c r="D126" s="235"/>
      <c r="E126" s="291"/>
      <c r="F126" s="264"/>
      <c r="G126" s="291"/>
    </row>
    <row r="127" spans="1:11" ht="15">
      <c r="A127" s="248" t="s">
        <v>145</v>
      </c>
      <c r="B127" s="228"/>
      <c r="C127" s="259"/>
      <c r="D127" s="233"/>
      <c r="E127" s="250">
        <f>SUM(E109:E117)</f>
        <v>1166</v>
      </c>
      <c r="G127" s="250">
        <f>SUM(G109:G117)</f>
        <v>1157</v>
      </c>
      <c r="J127" s="101"/>
      <c r="K127" s="101"/>
    </row>
    <row r="128" spans="1:7" ht="7.5" customHeight="1">
      <c r="A128" s="281"/>
      <c r="B128" s="228"/>
      <c r="C128" s="288"/>
      <c r="D128" s="233"/>
      <c r="E128" s="292"/>
      <c r="F128" s="293"/>
      <c r="G128" s="292"/>
    </row>
    <row r="129" spans="1:11" ht="15">
      <c r="A129" s="248" t="s">
        <v>146</v>
      </c>
      <c r="B129" s="228"/>
      <c r="C129" s="259"/>
      <c r="D129" s="233"/>
      <c r="E129" s="250">
        <f>E127+E105</f>
        <v>1166</v>
      </c>
      <c r="G129" s="250">
        <f>G127+G105</f>
        <v>1157</v>
      </c>
      <c r="J129" s="101"/>
      <c r="K129" s="101"/>
    </row>
    <row r="130" spans="1:7" ht="7.5" customHeight="1">
      <c r="A130" s="237"/>
      <c r="B130" s="237"/>
      <c r="C130" s="243"/>
      <c r="D130" s="235"/>
      <c r="E130" s="260"/>
      <c r="F130" s="240"/>
      <c r="G130" s="260"/>
    </row>
    <row r="131" spans="1:11" ht="15" customHeight="1" thickBot="1">
      <c r="A131" s="261" t="s">
        <v>147</v>
      </c>
      <c r="B131" s="228"/>
      <c r="C131" s="262"/>
      <c r="D131" s="233"/>
      <c r="E131" s="263">
        <f>E129+E85</f>
        <v>4393</v>
      </c>
      <c r="G131" s="263">
        <f>G129+G85</f>
        <v>4388</v>
      </c>
      <c r="J131" s="105"/>
      <c r="K131" s="105"/>
    </row>
    <row r="132" spans="1:15" ht="15.75" hidden="1" thickTop="1">
      <c r="A132" s="175"/>
      <c r="B132" s="281"/>
      <c r="C132" s="281"/>
      <c r="D132" s="235"/>
      <c r="E132" s="522">
        <f>+E131-E63</f>
        <v>0</v>
      </c>
      <c r="G132" s="522">
        <f>+G131-G63</f>
        <v>0</v>
      </c>
      <c r="N132" s="105"/>
      <c r="O132" s="105"/>
    </row>
    <row r="133" spans="1:31" s="536" customFormat="1" ht="15.75" thickTop="1">
      <c r="A133" s="535"/>
      <c r="B133" s="281"/>
      <c r="C133" s="281"/>
      <c r="D133" s="235"/>
      <c r="E133" s="522">
        <f>+E131-E63</f>
        <v>0</v>
      </c>
      <c r="F133" s="535"/>
      <c r="G133" s="522">
        <f>+G131-G63</f>
        <v>0</v>
      </c>
      <c r="H133" s="110"/>
      <c r="I133" s="110"/>
      <c r="J133" s="110"/>
      <c r="K133" s="110"/>
      <c r="L133" s="110"/>
      <c r="M133" s="110"/>
      <c r="N133" s="105"/>
      <c r="O133" s="105"/>
      <c r="P133" s="110"/>
      <c r="Q133" s="153"/>
      <c r="R133" s="152"/>
      <c r="S133" s="152"/>
      <c r="T133" s="152"/>
      <c r="U133" s="152"/>
      <c r="V133" s="152"/>
      <c r="W133" s="152"/>
      <c r="X133" s="152"/>
      <c r="Y133" s="152"/>
      <c r="Z133" s="152"/>
      <c r="AA133" s="152"/>
      <c r="AB133" s="152"/>
      <c r="AC133" s="152"/>
      <c r="AD133" s="152"/>
      <c r="AE133" s="152"/>
    </row>
    <row r="134" spans="1:17" ht="30.75" customHeight="1">
      <c r="A134" s="566" t="str">
        <f>OD!A112</f>
        <v>Приложенията от страница 10 до страница 44 са неразделна част от консолидирания финансов отчет</v>
      </c>
      <c r="B134" s="566"/>
      <c r="C134" s="566"/>
      <c r="D134" s="566"/>
      <c r="E134" s="566"/>
      <c r="F134" s="566"/>
      <c r="G134" s="566"/>
      <c r="J134" s="102"/>
      <c r="K134" s="106"/>
      <c r="L134" s="102"/>
      <c r="Q134" s="116"/>
    </row>
    <row r="135" spans="1:11" ht="32.25" customHeight="1">
      <c r="A135" s="567" t="str">
        <f>+OD!A113</f>
        <v>Консолидирания финансов отчет на Инфра Холдинг АД е одобрен за публикуване от Съвета на директорите на 28 май 2024г. и е подписан от:</v>
      </c>
      <c r="B135" s="567"/>
      <c r="C135" s="567"/>
      <c r="D135" s="567"/>
      <c r="E135" s="567"/>
      <c r="F135" s="567"/>
      <c r="G135" s="567"/>
      <c r="K135" s="102"/>
    </row>
    <row r="136" spans="1:31" s="548" customFormat="1" ht="15">
      <c r="A136" s="545"/>
      <c r="B136" s="546"/>
      <c r="C136" s="546"/>
      <c r="D136" s="234"/>
      <c r="E136" s="545"/>
      <c r="F136" s="234"/>
      <c r="G136" s="545"/>
      <c r="H136" s="110"/>
      <c r="I136" s="110"/>
      <c r="J136" s="110"/>
      <c r="K136" s="102"/>
      <c r="L136" s="110"/>
      <c r="M136" s="110"/>
      <c r="N136" s="110"/>
      <c r="O136" s="110"/>
      <c r="P136" s="110"/>
      <c r="Q136" s="153"/>
      <c r="R136" s="152"/>
      <c r="S136" s="152"/>
      <c r="T136" s="152"/>
      <c r="U136" s="152"/>
      <c r="V136" s="152"/>
      <c r="W136" s="152"/>
      <c r="X136" s="152"/>
      <c r="Y136" s="152"/>
      <c r="Z136" s="152"/>
      <c r="AA136" s="152"/>
      <c r="AB136" s="152"/>
      <c r="AC136" s="152"/>
      <c r="AD136" s="152"/>
      <c r="AE136" s="152"/>
    </row>
    <row r="137" spans="1:11" ht="15">
      <c r="A137" s="167" t="s">
        <v>511</v>
      </c>
      <c r="B137" s="294"/>
      <c r="C137" s="241"/>
      <c r="D137" s="235"/>
      <c r="E137" s="234"/>
      <c r="F137" s="234"/>
      <c r="G137" s="234"/>
      <c r="J137" s="102"/>
      <c r="K137" s="106"/>
    </row>
    <row r="138" spans="1:7" ht="15">
      <c r="A138" s="167" t="str">
        <f>OD!A116</f>
        <v>Антон Божков</v>
      </c>
      <c r="B138" s="295"/>
      <c r="C138" s="241"/>
      <c r="D138" s="235"/>
      <c r="E138" s="271"/>
      <c r="F138" s="234"/>
      <c r="G138" s="271"/>
    </row>
    <row r="139" spans="1:7" ht="15" hidden="1">
      <c r="A139" s="296"/>
      <c r="B139" s="295"/>
      <c r="C139" s="241"/>
      <c r="D139" s="235"/>
      <c r="E139" s="234"/>
      <c r="F139" s="234"/>
      <c r="G139" s="234"/>
    </row>
    <row r="140" spans="1:7" ht="15">
      <c r="A140" s="296"/>
      <c r="B140" s="297"/>
      <c r="C140" s="241"/>
      <c r="D140" s="235"/>
      <c r="E140" s="234"/>
      <c r="F140" s="234"/>
      <c r="G140" s="234"/>
    </row>
    <row r="141" spans="1:7" ht="15">
      <c r="A141" s="296"/>
      <c r="B141" s="297"/>
      <c r="C141" s="241"/>
      <c r="D141" s="235"/>
      <c r="E141" s="234"/>
      <c r="F141" s="234"/>
      <c r="G141" s="234"/>
    </row>
    <row r="142" spans="1:7" ht="15">
      <c r="A142" s="167" t="s">
        <v>62</v>
      </c>
      <c r="B142" s="297"/>
      <c r="C142" s="241"/>
      <c r="D142" s="235"/>
      <c r="E142" s="234"/>
      <c r="F142" s="234"/>
      <c r="G142" s="234"/>
    </row>
    <row r="143" spans="1:7" ht="15">
      <c r="A143" s="167" t="str">
        <f>OD!A121</f>
        <v>Татяна Димитрова - Управител на Фисконсултинг ООД - съставител</v>
      </c>
      <c r="B143" s="295"/>
      <c r="C143" s="241"/>
      <c r="D143" s="235"/>
      <c r="E143" s="234"/>
      <c r="F143" s="234"/>
      <c r="G143" s="234"/>
    </row>
    <row r="144" spans="1:7" ht="15" hidden="1">
      <c r="A144" s="295"/>
      <c r="B144" s="298"/>
      <c r="C144" s="241"/>
      <c r="D144" s="235"/>
      <c r="E144" s="234"/>
      <c r="F144" s="234"/>
      <c r="G144" s="234"/>
    </row>
    <row r="145" spans="1:7" ht="15" hidden="1">
      <c r="A145" s="167" t="s">
        <v>63</v>
      </c>
      <c r="B145" s="234"/>
      <c r="C145" s="241"/>
      <c r="D145" s="235"/>
      <c r="E145" s="234"/>
      <c r="F145" s="234"/>
      <c r="G145" s="234" t="s">
        <v>39</v>
      </c>
    </row>
    <row r="146" spans="1:7" ht="15" hidden="1">
      <c r="A146" s="167" t="s">
        <v>64</v>
      </c>
      <c r="B146" s="234"/>
      <c r="C146" s="241"/>
      <c r="D146" s="235"/>
      <c r="E146" s="234"/>
      <c r="F146" s="234"/>
      <c r="G146" s="234"/>
    </row>
    <row r="147" spans="1:7" ht="15">
      <c r="A147" s="296"/>
      <c r="B147" s="234"/>
      <c r="C147" s="241"/>
      <c r="D147" s="235"/>
      <c r="E147" s="234"/>
      <c r="F147" s="234"/>
      <c r="G147" s="234"/>
    </row>
    <row r="148" spans="1:7" ht="15" hidden="1">
      <c r="A148" s="167" t="str">
        <f>OD!A123</f>
        <v>Съгласно доклад на независимия одитор </v>
      </c>
      <c r="B148" s="294"/>
      <c r="C148" s="241"/>
      <c r="D148" s="235"/>
      <c r="E148" s="234"/>
      <c r="F148" s="234"/>
      <c r="G148" s="234"/>
    </row>
    <row r="149" spans="1:7" ht="15" hidden="1">
      <c r="A149" s="400" t="str">
        <f>OD!A124</f>
        <v>За "БН ОДИТ КОНСУЛТ" ЕООД, Одиторско дружество с рег. номер 178</v>
      </c>
      <c r="C149" s="166"/>
      <c r="E149" s="166"/>
      <c r="G149" s="166"/>
    </row>
    <row r="150" spans="1:7" ht="15" hidden="1">
      <c r="A150" s="400"/>
      <c r="C150" s="166"/>
      <c r="E150" s="166"/>
      <c r="G150" s="166"/>
    </row>
    <row r="151" ht="18.75" customHeight="1" hidden="1">
      <c r="A151" s="400"/>
    </row>
    <row r="152" ht="18.75" customHeight="1" hidden="1">
      <c r="A152" s="400" t="str">
        <f>OD!A127</f>
        <v>Божидар Начев, Управител и регистриран одитор, отговорен за одита</v>
      </c>
    </row>
    <row r="153" ht="18.75" customHeight="1">
      <c r="A153" s="400"/>
    </row>
    <row r="154" ht="18.75" customHeight="1"/>
    <row r="155" ht="18.75" customHeight="1"/>
  </sheetData>
  <sheetProtection password="C28A" sheet="1"/>
  <mergeCells count="4">
    <mergeCell ref="A1:G1"/>
    <mergeCell ref="A2:G2"/>
    <mergeCell ref="A134:G134"/>
    <mergeCell ref="A135:G135"/>
  </mergeCells>
  <printOptions horizontalCentered="1"/>
  <pageMargins left="0" right="0" top="0" bottom="0"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V192"/>
  <sheetViews>
    <sheetView showGridLines="0" zoomScalePageLayoutView="0" workbookViewId="0" topLeftCell="A5">
      <selection activeCell="A24" sqref="A24"/>
    </sheetView>
  </sheetViews>
  <sheetFormatPr defaultColWidth="9.140625" defaultRowHeight="15"/>
  <cols>
    <col min="1" max="1" width="62.421875" style="396" customWidth="1"/>
    <col min="2" max="2" width="1.28515625" style="394" customWidth="1"/>
    <col min="3" max="3" width="17.140625" style="395" customWidth="1"/>
    <col min="4" max="4" width="0.71875" style="377" customWidth="1"/>
    <col min="5" max="5" width="18.140625" style="395" customWidth="1"/>
    <col min="6" max="8" width="9.140625" style="100" customWidth="1"/>
  </cols>
  <sheetData>
    <row r="1" spans="1:7" ht="15">
      <c r="A1" s="562" t="s">
        <v>203</v>
      </c>
      <c r="B1" s="562"/>
      <c r="C1" s="562"/>
      <c r="D1" s="562"/>
      <c r="E1" s="562"/>
      <c r="F1" s="109"/>
      <c r="G1" s="109"/>
    </row>
    <row r="2" spans="1:5" ht="28.5" customHeight="1">
      <c r="A2" s="568" t="s">
        <v>576</v>
      </c>
      <c r="B2" s="568"/>
      <c r="C2" s="568"/>
      <c r="D2" s="568"/>
      <c r="E2" s="568"/>
    </row>
    <row r="3" spans="1:5" ht="15">
      <c r="A3" s="365"/>
      <c r="B3" s="366"/>
      <c r="C3" s="176" t="s">
        <v>578</v>
      </c>
      <c r="D3" s="176"/>
      <c r="E3" s="176" t="s">
        <v>577</v>
      </c>
    </row>
    <row r="4" spans="1:5" ht="10.5" customHeight="1">
      <c r="A4" s="365"/>
      <c r="B4" s="366"/>
      <c r="C4" s="367" t="s">
        <v>1</v>
      </c>
      <c r="D4" s="368"/>
      <c r="E4" s="367" t="s">
        <v>1</v>
      </c>
    </row>
    <row r="5" spans="1:5" ht="3" customHeight="1">
      <c r="A5" s="365"/>
      <c r="B5" s="366"/>
      <c r="C5" s="367"/>
      <c r="D5" s="368"/>
      <c r="E5" s="367"/>
    </row>
    <row r="6" spans="1:5" ht="15" customHeight="1">
      <c r="A6" s="177" t="s">
        <v>514</v>
      </c>
      <c r="B6" s="369"/>
      <c r="C6" s="370"/>
      <c r="D6" s="370"/>
      <c r="E6" s="370"/>
    </row>
    <row r="7" spans="1:5" ht="15" hidden="1">
      <c r="A7" s="178" t="s">
        <v>150</v>
      </c>
      <c r="B7" s="166"/>
      <c r="C7" s="370">
        <v>0</v>
      </c>
      <c r="D7" s="166"/>
      <c r="E7" s="370">
        <v>0</v>
      </c>
    </row>
    <row r="8" spans="1:5" ht="12.75" customHeight="1">
      <c r="A8" s="178" t="s">
        <v>151</v>
      </c>
      <c r="B8" s="166"/>
      <c r="C8" s="370">
        <v>-33</v>
      </c>
      <c r="D8" s="166"/>
      <c r="E8" s="370">
        <v>-28</v>
      </c>
    </row>
    <row r="9" spans="1:5" ht="14.25" customHeight="1">
      <c r="A9" s="178" t="s">
        <v>152</v>
      </c>
      <c r="B9" s="166"/>
      <c r="C9" s="370">
        <v>-2</v>
      </c>
      <c r="D9" s="166"/>
      <c r="E9" s="370">
        <v>-1</v>
      </c>
    </row>
    <row r="10" spans="1:5" ht="13.5" customHeight="1">
      <c r="A10" s="178" t="s">
        <v>517</v>
      </c>
      <c r="B10" s="166"/>
      <c r="C10" s="370">
        <v>0</v>
      </c>
      <c r="D10" s="166"/>
      <c r="E10" s="370">
        <v>-7</v>
      </c>
    </row>
    <row r="11" spans="1:5" ht="12.75" customHeight="1" hidden="1">
      <c r="A11" s="178" t="s">
        <v>518</v>
      </c>
      <c r="B11" s="166"/>
      <c r="C11" s="370">
        <v>0</v>
      </c>
      <c r="D11" s="166"/>
      <c r="E11" s="370">
        <v>0</v>
      </c>
    </row>
    <row r="12" spans="1:5" ht="15" customHeight="1" hidden="1">
      <c r="A12" s="178" t="s">
        <v>153</v>
      </c>
      <c r="B12" s="371"/>
      <c r="C12" s="370"/>
      <c r="D12" s="370"/>
      <c r="E12" s="370"/>
    </row>
    <row r="13" spans="1:5" ht="15" customHeight="1" hidden="1">
      <c r="A13" s="178" t="s">
        <v>154</v>
      </c>
      <c r="B13" s="371"/>
      <c r="C13" s="370"/>
      <c r="D13" s="370"/>
      <c r="E13" s="370"/>
    </row>
    <row r="14" spans="1:5" ht="15" customHeight="1" hidden="1">
      <c r="A14" s="178" t="s">
        <v>549</v>
      </c>
      <c r="B14" s="166"/>
      <c r="C14" s="370">
        <v>0</v>
      </c>
      <c r="D14" s="166"/>
      <c r="E14" s="370">
        <v>0</v>
      </c>
    </row>
    <row r="15" spans="1:8" ht="15.75" customHeight="1" thickBot="1">
      <c r="A15" s="179" t="s">
        <v>155</v>
      </c>
      <c r="B15" s="166"/>
      <c r="C15" s="372">
        <f>SUM(C7:C14)</f>
        <v>-35</v>
      </c>
      <c r="D15" s="166"/>
      <c r="E15" s="372">
        <f>SUM(E7:E14)</f>
        <v>-36</v>
      </c>
      <c r="H15" s="106"/>
    </row>
    <row r="16" spans="1:5" ht="8.25" customHeight="1" thickTop="1">
      <c r="A16" s="373"/>
      <c r="B16" s="369"/>
      <c r="C16" s="370"/>
      <c r="D16" s="370"/>
      <c r="E16" s="370"/>
    </row>
    <row r="17" spans="1:5" ht="15" customHeight="1">
      <c r="A17" s="177" t="s">
        <v>156</v>
      </c>
      <c r="B17" s="369"/>
      <c r="C17" s="370"/>
      <c r="D17" s="370"/>
      <c r="E17" s="370"/>
    </row>
    <row r="18" spans="1:5" ht="16.5" customHeight="1" hidden="1">
      <c r="A18" s="180" t="s">
        <v>509</v>
      </c>
      <c r="B18" s="166"/>
      <c r="C18" s="370">
        <v>0</v>
      </c>
      <c r="D18" s="166"/>
      <c r="E18" s="370">
        <v>0</v>
      </c>
    </row>
    <row r="19" spans="1:5" ht="42" customHeight="1" hidden="1">
      <c r="A19" s="180" t="s">
        <v>205</v>
      </c>
      <c r="B19" s="166"/>
      <c r="C19" s="370"/>
      <c r="D19" s="166"/>
      <c r="E19" s="370"/>
    </row>
    <row r="20" spans="1:5" ht="49.5" customHeight="1" hidden="1">
      <c r="A20" s="178" t="s">
        <v>272</v>
      </c>
      <c r="B20" s="166"/>
      <c r="C20" s="370"/>
      <c r="D20" s="370"/>
      <c r="E20" s="370"/>
    </row>
    <row r="21" spans="1:5" ht="49.5" customHeight="1" hidden="1">
      <c r="A21" s="178" t="s">
        <v>277</v>
      </c>
      <c r="B21" s="166"/>
      <c r="C21" s="370"/>
      <c r="D21" s="166"/>
      <c r="E21" s="370"/>
    </row>
    <row r="22" spans="1:5" ht="49.5" customHeight="1" hidden="1">
      <c r="A22" s="178" t="s">
        <v>157</v>
      </c>
      <c r="B22" s="369"/>
      <c r="C22" s="370"/>
      <c r="D22" s="370"/>
      <c r="E22" s="370"/>
    </row>
    <row r="23" spans="1:5" ht="49.5" customHeight="1" hidden="1">
      <c r="A23" s="178" t="s">
        <v>158</v>
      </c>
      <c r="B23" s="369"/>
      <c r="C23" s="370"/>
      <c r="D23" s="370"/>
      <c r="E23" s="370"/>
    </row>
    <row r="24" spans="1:5" ht="18.75" customHeight="1">
      <c r="A24" s="178" t="s">
        <v>580</v>
      </c>
      <c r="B24" s="369"/>
      <c r="C24" s="370">
        <v>6</v>
      </c>
      <c r="D24" s="370"/>
      <c r="E24" s="370">
        <v>11</v>
      </c>
    </row>
    <row r="25" spans="1:6" ht="12.75" customHeight="1" hidden="1">
      <c r="A25" s="178" t="s">
        <v>159</v>
      </c>
      <c r="B25" s="369"/>
      <c r="C25" s="370">
        <v>0</v>
      </c>
      <c r="D25" s="370"/>
      <c r="E25" s="370">
        <v>0</v>
      </c>
      <c r="F25" s="115"/>
    </row>
    <row r="26" spans="1:5" ht="15" customHeight="1" hidden="1">
      <c r="A26" s="178" t="s">
        <v>160</v>
      </c>
      <c r="B26" s="369"/>
      <c r="C26" s="370"/>
      <c r="D26" s="370"/>
      <c r="E26" s="370"/>
    </row>
    <row r="27" spans="1:5" ht="15" customHeight="1" hidden="1">
      <c r="A27" s="178" t="s">
        <v>161</v>
      </c>
      <c r="B27" s="369"/>
      <c r="C27" s="370"/>
      <c r="D27" s="370"/>
      <c r="E27" s="370"/>
    </row>
    <row r="28" spans="1:5" ht="15" customHeight="1" hidden="1">
      <c r="A28" s="178" t="s">
        <v>162</v>
      </c>
      <c r="B28" s="369"/>
      <c r="C28" s="370"/>
      <c r="D28" s="374"/>
      <c r="E28" s="370"/>
    </row>
    <row r="29" spans="1:5" ht="15" customHeight="1" hidden="1">
      <c r="A29" s="178" t="s">
        <v>163</v>
      </c>
      <c r="B29" s="369"/>
      <c r="C29" s="370"/>
      <c r="D29" s="374"/>
      <c r="E29" s="370"/>
    </row>
    <row r="30" spans="1:5" ht="2.25" customHeight="1" hidden="1">
      <c r="A30" s="178" t="s">
        <v>164</v>
      </c>
      <c r="B30" s="369"/>
      <c r="C30" s="370"/>
      <c r="D30" s="374"/>
      <c r="E30" s="370"/>
    </row>
    <row r="31" spans="1:5" ht="14.25" customHeight="1" hidden="1">
      <c r="A31" s="181" t="s">
        <v>516</v>
      </c>
      <c r="B31" s="182"/>
      <c r="C31" s="370">
        <v>0</v>
      </c>
      <c r="D31" s="182"/>
      <c r="E31" s="370">
        <v>0</v>
      </c>
    </row>
    <row r="32" spans="1:5" ht="14.25" customHeight="1" hidden="1">
      <c r="A32" s="178" t="s">
        <v>515</v>
      </c>
      <c r="B32" s="166"/>
      <c r="C32" s="370">
        <v>0</v>
      </c>
      <c r="D32" s="166"/>
      <c r="E32" s="370">
        <v>0</v>
      </c>
    </row>
    <row r="33" spans="1:5" ht="15" customHeight="1" hidden="1">
      <c r="A33" s="178" t="s">
        <v>153</v>
      </c>
      <c r="B33" s="369"/>
      <c r="C33" s="370">
        <v>0</v>
      </c>
      <c r="D33" s="374"/>
      <c r="E33" s="370">
        <v>0</v>
      </c>
    </row>
    <row r="34" spans="1:5" ht="14.25" customHeight="1" hidden="1">
      <c r="A34" s="178" t="s">
        <v>521</v>
      </c>
      <c r="B34" s="369"/>
      <c r="C34" s="370">
        <v>0</v>
      </c>
      <c r="D34" s="374"/>
      <c r="E34" s="370">
        <v>0</v>
      </c>
    </row>
    <row r="35" spans="1:5" ht="15" customHeight="1" hidden="1">
      <c r="A35" s="178" t="s">
        <v>165</v>
      </c>
      <c r="B35" s="369"/>
      <c r="C35" s="376"/>
      <c r="D35" s="374"/>
      <c r="E35" s="376"/>
    </row>
    <row r="36" spans="1:5" ht="15" customHeight="1" hidden="1">
      <c r="A36" s="183" t="s">
        <v>154</v>
      </c>
      <c r="B36" s="369"/>
      <c r="C36" s="376"/>
      <c r="D36" s="374"/>
      <c r="E36" s="376"/>
    </row>
    <row r="37" spans="1:5" ht="15" customHeight="1" hidden="1">
      <c r="A37" s="224" t="s">
        <v>153</v>
      </c>
      <c r="B37" s="166"/>
      <c r="C37" s="376"/>
      <c r="D37" s="166"/>
      <c r="E37" s="376"/>
    </row>
    <row r="38" spans="1:5" ht="15" hidden="1">
      <c r="A38" s="178" t="s">
        <v>520</v>
      </c>
      <c r="B38" s="369"/>
      <c r="C38" s="376">
        <f>-21+21</f>
        <v>0</v>
      </c>
      <c r="D38" s="374"/>
      <c r="E38" s="376">
        <f>-21+21</f>
        <v>0</v>
      </c>
    </row>
    <row r="39" spans="1:5" ht="15" customHeight="1" hidden="1">
      <c r="A39" s="178" t="s">
        <v>166</v>
      </c>
      <c r="B39" s="166"/>
      <c r="C39" s="375"/>
      <c r="D39" s="370"/>
      <c r="E39" s="375"/>
    </row>
    <row r="40" spans="1:8" ht="30" customHeight="1" thickBot="1">
      <c r="A40" s="179" t="s">
        <v>167</v>
      </c>
      <c r="B40" s="166"/>
      <c r="C40" s="372">
        <f>SUM(C18:C39)</f>
        <v>6</v>
      </c>
      <c r="D40" s="166"/>
      <c r="E40" s="372">
        <f>SUM(E18:E39)</f>
        <v>11</v>
      </c>
      <c r="H40" s="106"/>
    </row>
    <row r="41" spans="1:5" ht="7.5" customHeight="1" thickTop="1">
      <c r="A41" s="373"/>
      <c r="B41" s="369"/>
      <c r="C41" s="370"/>
      <c r="D41" s="370"/>
      <c r="E41" s="370"/>
    </row>
    <row r="42" spans="1:5" ht="15">
      <c r="A42" s="177" t="s">
        <v>168</v>
      </c>
      <c r="B42" s="369"/>
      <c r="C42" s="370"/>
      <c r="D42" s="370"/>
      <c r="E42" s="370"/>
    </row>
    <row r="43" spans="1:5" ht="29.25" customHeight="1" hidden="1">
      <c r="A43" s="178" t="s">
        <v>169</v>
      </c>
      <c r="B43" s="369"/>
      <c r="C43" s="376"/>
      <c r="D43" s="370"/>
      <c r="E43" s="376"/>
    </row>
    <row r="44" spans="1:5" ht="29.25" customHeight="1" hidden="1">
      <c r="A44" s="178" t="s">
        <v>170</v>
      </c>
      <c r="B44" s="369"/>
      <c r="C44" s="370"/>
      <c r="D44" s="370"/>
      <c r="E44" s="370"/>
    </row>
    <row r="45" spans="1:5" ht="27" customHeight="1" hidden="1">
      <c r="A45" s="178" t="s">
        <v>508</v>
      </c>
      <c r="B45" s="369"/>
      <c r="C45" s="370"/>
      <c r="D45" s="370"/>
      <c r="E45" s="370"/>
    </row>
    <row r="46" spans="1:5" ht="29.25" customHeight="1" hidden="1">
      <c r="A46" s="178" t="s">
        <v>171</v>
      </c>
      <c r="B46" s="369"/>
      <c r="C46" s="370"/>
      <c r="D46" s="370"/>
      <c r="E46" s="370"/>
    </row>
    <row r="47" spans="1:5" ht="15">
      <c r="A47" s="178" t="s">
        <v>172</v>
      </c>
      <c r="B47" s="166"/>
      <c r="C47" s="370">
        <v>40</v>
      </c>
      <c r="D47" s="166"/>
      <c r="E47" s="370">
        <v>29</v>
      </c>
    </row>
    <row r="48" spans="1:5" ht="15">
      <c r="A48" s="178" t="s">
        <v>173</v>
      </c>
      <c r="B48" s="166"/>
      <c r="C48" s="370">
        <v>0</v>
      </c>
      <c r="D48" s="166"/>
      <c r="E48" s="370">
        <v>-5</v>
      </c>
    </row>
    <row r="49" spans="1:5" ht="15" hidden="1">
      <c r="A49" s="178" t="s">
        <v>174</v>
      </c>
      <c r="B49" s="369"/>
      <c r="C49" s="370">
        <v>0</v>
      </c>
      <c r="D49" s="370"/>
      <c r="E49" s="370">
        <v>0</v>
      </c>
    </row>
    <row r="50" spans="1:5" ht="15" customHeight="1" hidden="1">
      <c r="A50" s="178" t="s">
        <v>164</v>
      </c>
      <c r="B50" s="369"/>
      <c r="C50" s="370"/>
      <c r="D50" s="370"/>
      <c r="E50" s="370"/>
    </row>
    <row r="51" spans="1:5" ht="15" customHeight="1" hidden="1">
      <c r="A51" s="178" t="s">
        <v>175</v>
      </c>
      <c r="B51" s="369"/>
      <c r="C51" s="370"/>
      <c r="D51" s="370"/>
      <c r="E51" s="370"/>
    </row>
    <row r="52" spans="1:5" ht="15" customHeight="1" hidden="1">
      <c r="A52" s="178" t="s">
        <v>176</v>
      </c>
      <c r="B52" s="369"/>
      <c r="C52" s="370"/>
      <c r="D52" s="370"/>
      <c r="E52" s="370"/>
    </row>
    <row r="53" spans="1:5" ht="15" customHeight="1" hidden="1">
      <c r="A53" s="178" t="s">
        <v>153</v>
      </c>
      <c r="B53" s="369"/>
      <c r="C53" s="370"/>
      <c r="D53" s="370"/>
      <c r="E53" s="370"/>
    </row>
    <row r="54" spans="1:5" ht="15" hidden="1">
      <c r="A54" s="178" t="s">
        <v>154</v>
      </c>
      <c r="B54" s="166"/>
      <c r="C54" s="370">
        <v>0</v>
      </c>
      <c r="D54" s="166"/>
      <c r="E54" s="370">
        <v>0</v>
      </c>
    </row>
    <row r="55" spans="1:5" ht="15" customHeight="1" hidden="1">
      <c r="A55" s="178" t="s">
        <v>177</v>
      </c>
      <c r="B55" s="369"/>
      <c r="C55" s="370"/>
      <c r="E55" s="370"/>
    </row>
    <row r="56" spans="1:5" ht="15" hidden="1">
      <c r="A56" s="178" t="s">
        <v>178</v>
      </c>
      <c r="B56" s="166"/>
      <c r="C56" s="370">
        <v>0</v>
      </c>
      <c r="D56" s="166"/>
      <c r="E56" s="370">
        <v>0</v>
      </c>
    </row>
    <row r="57" spans="1:8" ht="19.5" customHeight="1" thickBot="1">
      <c r="A57" s="184" t="s">
        <v>179</v>
      </c>
      <c r="B57" s="166"/>
      <c r="C57" s="372">
        <f>SUM(C43:C56)</f>
        <v>40</v>
      </c>
      <c r="D57" s="166"/>
      <c r="E57" s="372">
        <f>SUM(E43:E56)</f>
        <v>24</v>
      </c>
      <c r="H57" s="106"/>
    </row>
    <row r="58" spans="1:5" ht="8.25" customHeight="1" thickTop="1">
      <c r="A58" s="378"/>
      <c r="B58" s="379"/>
      <c r="C58" s="380"/>
      <c r="D58" s="381"/>
      <c r="E58" s="380"/>
    </row>
    <row r="59" spans="1:5" ht="45" customHeight="1" hidden="1">
      <c r="A59" s="185" t="s">
        <v>180</v>
      </c>
      <c r="B59" s="166"/>
      <c r="C59" s="382">
        <f>C15+C40+C57</f>
        <v>11</v>
      </c>
      <c r="D59" s="166"/>
      <c r="E59" s="382">
        <f>E15+E40+E57</f>
        <v>-1</v>
      </c>
    </row>
    <row r="60" spans="1:5" ht="8.25" customHeight="1" hidden="1">
      <c r="A60" s="383"/>
      <c r="B60" s="369"/>
      <c r="C60" s="384"/>
      <c r="E60" s="384"/>
    </row>
    <row r="61" spans="1:5" ht="30" customHeight="1" hidden="1">
      <c r="A61" s="186" t="s">
        <v>181</v>
      </c>
      <c r="B61" s="371"/>
      <c r="C61" s="385">
        <v>0</v>
      </c>
      <c r="D61" s="374"/>
      <c r="E61" s="385">
        <v>0</v>
      </c>
    </row>
    <row r="62" spans="1:5" ht="9" customHeight="1" hidden="1">
      <c r="A62" s="383"/>
      <c r="B62" s="369"/>
      <c r="C62" s="384"/>
      <c r="E62" s="384"/>
    </row>
    <row r="63" spans="1:8" ht="30.75" customHeight="1">
      <c r="A63" s="187" t="s">
        <v>182</v>
      </c>
      <c r="B63" s="166"/>
      <c r="C63" s="382">
        <f>C59+C61</f>
        <v>11</v>
      </c>
      <c r="D63" s="166"/>
      <c r="E63" s="382">
        <f>E59+E61</f>
        <v>-1</v>
      </c>
      <c r="H63" s="106"/>
    </row>
    <row r="64" spans="1:5" ht="7.5" customHeight="1">
      <c r="A64" s="383"/>
      <c r="B64" s="369"/>
      <c r="C64" s="384"/>
      <c r="E64" s="384"/>
    </row>
    <row r="65" spans="1:8" ht="30" customHeight="1">
      <c r="A65" s="187" t="s">
        <v>513</v>
      </c>
      <c r="B65" s="166"/>
      <c r="C65" s="382">
        <f>+OFS!G53</f>
        <v>5</v>
      </c>
      <c r="D65" s="166"/>
      <c r="E65" s="382">
        <v>40</v>
      </c>
      <c r="H65" s="106"/>
    </row>
    <row r="66" spans="1:5" ht="6.75" customHeight="1">
      <c r="A66" s="383"/>
      <c r="B66" s="369"/>
      <c r="C66" s="380"/>
      <c r="E66" s="380"/>
    </row>
    <row r="67" spans="1:8" ht="30" customHeight="1" thickBot="1">
      <c r="A67" s="188" t="s">
        <v>512</v>
      </c>
      <c r="B67" s="166"/>
      <c r="C67" s="386">
        <f>C65+C63</f>
        <v>16</v>
      </c>
      <c r="D67" s="166"/>
      <c r="E67" s="386">
        <f>E65+E63</f>
        <v>39</v>
      </c>
      <c r="G67" s="106"/>
      <c r="H67" s="106"/>
    </row>
    <row r="68" spans="1:5" ht="15">
      <c r="A68" s="387"/>
      <c r="B68" s="369"/>
      <c r="C68" s="388"/>
      <c r="E68" s="374"/>
    </row>
    <row r="69" spans="1:7" ht="25.5" customHeight="1">
      <c r="A69" s="566" t="str">
        <f>OD!A112</f>
        <v>Приложенията от страница 10 до страница 44 са неразделна част от консолидирания финансов отчет</v>
      </c>
      <c r="B69" s="566"/>
      <c r="C69" s="566"/>
      <c r="D69" s="566"/>
      <c r="E69" s="566"/>
      <c r="F69" s="389"/>
      <c r="G69" s="389"/>
    </row>
    <row r="70" spans="1:7" ht="42" customHeight="1">
      <c r="A70" s="567" t="str">
        <f>+OD!A113</f>
        <v>Консолидирания финансов отчет на Инфра Холдинг АД е одобрен за публикуване от Съвета на директорите на 28 май 2024г. и е подписан от:</v>
      </c>
      <c r="B70" s="567"/>
      <c r="C70" s="567"/>
      <c r="D70" s="567"/>
      <c r="E70" s="567"/>
      <c r="F70" s="390"/>
      <c r="G70" s="25"/>
    </row>
    <row r="71" spans="1:8" s="548" customFormat="1" ht="15">
      <c r="A71" s="545"/>
      <c r="B71" s="546"/>
      <c r="C71" s="546"/>
      <c r="D71" s="234"/>
      <c r="E71" s="545"/>
      <c r="F71" s="390"/>
      <c r="G71" s="25"/>
      <c r="H71" s="110"/>
    </row>
    <row r="72" spans="1:7" ht="15">
      <c r="A72" s="167" t="s">
        <v>511</v>
      </c>
      <c r="B72" s="294"/>
      <c r="C72" s="241"/>
      <c r="D72" s="235"/>
      <c r="E72" s="234"/>
      <c r="F72" s="390"/>
      <c r="G72" s="390"/>
    </row>
    <row r="73" spans="1:7" ht="15">
      <c r="A73" s="177" t="str">
        <f>OD!A116</f>
        <v>Антон Божков</v>
      </c>
      <c r="B73" s="295"/>
      <c r="C73" s="241"/>
      <c r="D73" s="235"/>
      <c r="E73" s="271"/>
      <c r="F73" s="390"/>
      <c r="G73" s="391"/>
    </row>
    <row r="74" spans="1:7" ht="15" hidden="1">
      <c r="A74" s="392"/>
      <c r="B74" s="295"/>
      <c r="C74" s="241"/>
      <c r="D74" s="235"/>
      <c r="E74" s="234"/>
      <c r="F74" s="390"/>
      <c r="G74" s="390"/>
    </row>
    <row r="75" spans="1:7" ht="15">
      <c r="A75" s="392"/>
      <c r="B75" s="297"/>
      <c r="C75" s="241"/>
      <c r="D75" s="235"/>
      <c r="E75" s="234"/>
      <c r="F75" s="390"/>
      <c r="G75" s="390"/>
    </row>
    <row r="76" spans="1:7" ht="15">
      <c r="A76" s="392"/>
      <c r="B76" s="297"/>
      <c r="C76" s="241"/>
      <c r="D76" s="235"/>
      <c r="E76" s="234"/>
      <c r="F76" s="390"/>
      <c r="G76" s="390"/>
    </row>
    <row r="77" spans="1:7" ht="15">
      <c r="A77" s="177" t="s">
        <v>62</v>
      </c>
      <c r="B77" s="297"/>
      <c r="C77" s="241"/>
      <c r="D77" s="235"/>
      <c r="E77" s="234"/>
      <c r="F77" s="390"/>
      <c r="G77" s="390"/>
    </row>
    <row r="78" spans="1:7" ht="30" customHeight="1">
      <c r="A78" s="177" t="str">
        <f>+OD!A121</f>
        <v>Татяна Димитрова - Управител на Фисконсултинг ООД - съставител</v>
      </c>
      <c r="B78" s="295"/>
      <c r="C78" s="241"/>
      <c r="D78" s="235"/>
      <c r="E78" s="234"/>
      <c r="F78" s="390"/>
      <c r="G78" s="390"/>
    </row>
    <row r="79" spans="1:7" ht="15" hidden="1">
      <c r="A79" s="393"/>
      <c r="B79" s="298"/>
      <c r="C79" s="241"/>
      <c r="D79" s="235"/>
      <c r="E79" s="234"/>
      <c r="F79" s="390"/>
      <c r="G79" s="390"/>
    </row>
    <row r="80" spans="1:7" ht="15" hidden="1">
      <c r="A80" s="177" t="s">
        <v>63</v>
      </c>
      <c r="B80" s="234"/>
      <c r="C80" s="241"/>
      <c r="D80" s="235"/>
      <c r="E80" s="234"/>
      <c r="F80" s="390"/>
      <c r="G80" s="390" t="s">
        <v>39</v>
      </c>
    </row>
    <row r="81" spans="1:7" ht="15" hidden="1">
      <c r="A81" s="177" t="s">
        <v>64</v>
      </c>
      <c r="B81" s="234"/>
      <c r="C81" s="241"/>
      <c r="D81" s="235"/>
      <c r="E81" s="234"/>
      <c r="F81" s="390"/>
      <c r="G81" s="390"/>
    </row>
    <row r="82" spans="1:7" ht="15">
      <c r="A82" s="392"/>
      <c r="B82" s="234"/>
      <c r="C82" s="241"/>
      <c r="D82" s="235"/>
      <c r="E82" s="234"/>
      <c r="F82" s="390"/>
      <c r="G82" s="390"/>
    </row>
    <row r="83" spans="1:7" ht="15" hidden="1">
      <c r="A83" s="168" t="str">
        <f>OD!A123</f>
        <v>Съгласно доклад на независимия одитор </v>
      </c>
      <c r="B83" s="294"/>
      <c r="C83" s="241"/>
      <c r="D83" s="235"/>
      <c r="E83" s="234"/>
      <c r="F83" s="390"/>
      <c r="G83" s="390"/>
    </row>
    <row r="84" spans="1:5" ht="30" hidden="1">
      <c r="A84" s="399" t="str">
        <f>+OD!A124</f>
        <v>За "БН ОДИТ КОНСУЛТ" ЕООД, Одиторско дружество с рег. номер 178</v>
      </c>
      <c r="C84" s="241"/>
      <c r="D84" s="235"/>
      <c r="E84" s="234"/>
    </row>
    <row r="85" spans="1:5" ht="15" hidden="1">
      <c r="A85" s="399"/>
      <c r="C85" s="241"/>
      <c r="D85" s="235"/>
      <c r="E85" s="234"/>
    </row>
    <row r="86" spans="1:5" ht="15" hidden="1">
      <c r="A86" s="399"/>
      <c r="C86" s="241"/>
      <c r="D86" s="235"/>
      <c r="E86" s="234"/>
    </row>
    <row r="87" spans="1:5" ht="30" hidden="1">
      <c r="A87" s="399" t="str">
        <f>+OD!A127</f>
        <v>Божидар Начев, Управител и регистриран одитор, отговорен за одита</v>
      </c>
      <c r="C87" s="241"/>
      <c r="D87" s="235"/>
      <c r="E87" s="234"/>
    </row>
    <row r="88" spans="1:5" ht="15">
      <c r="A88" s="178"/>
      <c r="C88" s="241"/>
      <c r="D88" s="235"/>
      <c r="E88" s="234"/>
    </row>
    <row r="89" spans="1:5" ht="15">
      <c r="A89" s="178"/>
      <c r="C89" s="241"/>
      <c r="D89" s="235"/>
      <c r="E89" s="234"/>
    </row>
    <row r="90" spans="1:5" ht="15">
      <c r="A90" s="178"/>
      <c r="C90" s="241"/>
      <c r="D90" s="235"/>
      <c r="E90" s="234"/>
    </row>
    <row r="91" spans="1:5" ht="15">
      <c r="A91" s="178"/>
      <c r="C91" s="241"/>
      <c r="D91" s="235"/>
      <c r="E91" s="234"/>
    </row>
    <row r="92" spans="1:5" ht="15">
      <c r="A92" s="178"/>
      <c r="C92" s="241"/>
      <c r="D92" s="235"/>
      <c r="E92" s="234"/>
    </row>
    <row r="93" spans="1:5" ht="15">
      <c r="A93" s="178"/>
      <c r="C93" s="241"/>
      <c r="D93" s="235"/>
      <c r="E93" s="234"/>
    </row>
    <row r="94" spans="1:5" ht="15">
      <c r="A94" s="178"/>
      <c r="C94" s="241"/>
      <c r="D94" s="235"/>
      <c r="E94" s="234"/>
    </row>
    <row r="95" spans="1:5" ht="15">
      <c r="A95" s="178"/>
      <c r="C95" s="241"/>
      <c r="D95" s="235"/>
      <c r="E95" s="234"/>
    </row>
    <row r="96" spans="1:5" ht="15">
      <c r="A96" s="178"/>
      <c r="C96" s="241"/>
      <c r="D96" s="235"/>
      <c r="E96" s="234"/>
    </row>
    <row r="97" spans="1:5" ht="15">
      <c r="A97" s="178"/>
      <c r="C97" s="241"/>
      <c r="D97" s="235"/>
      <c r="E97" s="234"/>
    </row>
    <row r="98" spans="1:5" ht="15">
      <c r="A98" s="178"/>
      <c r="C98" s="241"/>
      <c r="D98" s="235"/>
      <c r="E98" s="234"/>
    </row>
    <row r="99" spans="1:5" ht="15">
      <c r="A99" s="178"/>
      <c r="C99" s="241"/>
      <c r="D99" s="235"/>
      <c r="E99" s="234"/>
    </row>
    <row r="100" spans="1:5" ht="15">
      <c r="A100" s="178"/>
      <c r="C100" s="241"/>
      <c r="D100" s="235"/>
      <c r="E100" s="234"/>
    </row>
    <row r="101" spans="1:5" ht="15">
      <c r="A101" s="178"/>
      <c r="C101" s="241"/>
      <c r="D101" s="235"/>
      <c r="E101" s="234"/>
    </row>
    <row r="102" spans="1:5" ht="15">
      <c r="A102" s="178"/>
      <c r="C102" s="241"/>
      <c r="D102" s="235"/>
      <c r="E102" s="234"/>
    </row>
    <row r="103" spans="1:5" ht="15">
      <c r="A103" s="178"/>
      <c r="C103" s="241"/>
      <c r="D103" s="235"/>
      <c r="E103" s="234"/>
    </row>
    <row r="104" spans="1:5" ht="15">
      <c r="A104" s="178"/>
      <c r="C104" s="241"/>
      <c r="D104" s="235"/>
      <c r="E104" s="234"/>
    </row>
    <row r="105" spans="1:5" ht="15">
      <c r="A105" s="178"/>
      <c r="C105" s="241"/>
      <c r="D105" s="235"/>
      <c r="E105" s="234"/>
    </row>
    <row r="106" spans="1:5" ht="15">
      <c r="A106" s="178"/>
      <c r="C106" s="241"/>
      <c r="D106" s="235"/>
      <c r="E106" s="234"/>
    </row>
    <row r="107" spans="1:5" ht="15">
      <c r="A107" s="178"/>
      <c r="C107" s="241"/>
      <c r="D107" s="235"/>
      <c r="E107" s="234"/>
    </row>
    <row r="108" spans="1:5" ht="15">
      <c r="A108" s="178"/>
      <c r="C108" s="241"/>
      <c r="D108" s="235"/>
      <c r="E108" s="234"/>
    </row>
    <row r="109" spans="1:5" ht="15">
      <c r="A109" s="178"/>
      <c r="C109" s="241"/>
      <c r="D109" s="235"/>
      <c r="E109" s="234"/>
    </row>
    <row r="110" spans="1:5" ht="15">
      <c r="A110" s="178"/>
      <c r="C110" s="241"/>
      <c r="D110" s="235"/>
      <c r="E110" s="234"/>
    </row>
    <row r="111" spans="1:5" ht="15">
      <c r="A111" s="178"/>
      <c r="C111" s="241"/>
      <c r="D111" s="235"/>
      <c r="E111" s="234"/>
    </row>
    <row r="112" spans="1:5" ht="15">
      <c r="A112" s="178"/>
      <c r="C112" s="241"/>
      <c r="D112" s="235"/>
      <c r="E112" s="234"/>
    </row>
    <row r="113" spans="1:5" ht="15">
      <c r="A113" s="178"/>
      <c r="C113" s="241"/>
      <c r="D113" s="235"/>
      <c r="E113" s="234"/>
    </row>
    <row r="114" spans="1:5" ht="15">
      <c r="A114" s="178"/>
      <c r="C114" s="241"/>
      <c r="D114" s="235"/>
      <c r="E114" s="234"/>
    </row>
    <row r="115" spans="1:5" ht="15">
      <c r="A115" s="178"/>
      <c r="C115" s="241"/>
      <c r="D115" s="235"/>
      <c r="E115" s="234"/>
    </row>
    <row r="116" spans="1:5" ht="15">
      <c r="A116" s="178"/>
      <c r="C116" s="241"/>
      <c r="D116" s="235"/>
      <c r="E116" s="234"/>
    </row>
    <row r="117" spans="1:5" ht="15">
      <c r="A117" s="178"/>
      <c r="C117" s="241"/>
      <c r="D117" s="235"/>
      <c r="E117" s="234"/>
    </row>
    <row r="118" spans="1:5" ht="15">
      <c r="A118" s="178"/>
      <c r="C118" s="241"/>
      <c r="D118" s="235"/>
      <c r="E118" s="234"/>
    </row>
    <row r="119" spans="1:5" ht="15">
      <c r="A119" s="178"/>
      <c r="C119" s="241"/>
      <c r="D119" s="235"/>
      <c r="E119" s="234"/>
    </row>
    <row r="120" spans="1:5" ht="15">
      <c r="A120" s="178"/>
      <c r="C120" s="241"/>
      <c r="D120" s="235"/>
      <c r="E120" s="234"/>
    </row>
    <row r="121" spans="1:5" ht="15">
      <c r="A121" s="178"/>
      <c r="C121" s="241"/>
      <c r="D121" s="235"/>
      <c r="E121" s="234"/>
    </row>
    <row r="122" spans="1:5" ht="15">
      <c r="A122" s="178"/>
      <c r="C122" s="241"/>
      <c r="D122" s="235"/>
      <c r="E122" s="234"/>
    </row>
    <row r="123" spans="1:5" ht="15">
      <c r="A123" s="178"/>
      <c r="C123" s="241"/>
      <c r="D123" s="235"/>
      <c r="E123" s="234"/>
    </row>
    <row r="124" spans="1:5" ht="15">
      <c r="A124" s="178"/>
      <c r="C124" s="241"/>
      <c r="D124" s="235"/>
      <c r="E124" s="234"/>
    </row>
    <row r="125" spans="1:5" ht="15">
      <c r="A125" s="178"/>
      <c r="C125" s="241"/>
      <c r="D125" s="235"/>
      <c r="E125" s="234"/>
    </row>
    <row r="126" spans="1:5" ht="15">
      <c r="A126" s="178"/>
      <c r="C126" s="241"/>
      <c r="D126" s="235"/>
      <c r="E126" s="234"/>
    </row>
    <row r="127" spans="1:5" ht="15">
      <c r="A127" s="178"/>
      <c r="C127" s="241"/>
      <c r="D127" s="235"/>
      <c r="E127" s="234"/>
    </row>
    <row r="128" spans="1:5" ht="15">
      <c r="A128" s="178"/>
      <c r="C128" s="241"/>
      <c r="D128" s="235"/>
      <c r="E128" s="234"/>
    </row>
    <row r="129" spans="1:5" ht="15">
      <c r="A129" s="178"/>
      <c r="C129" s="241"/>
      <c r="D129" s="235"/>
      <c r="E129" s="234"/>
    </row>
    <row r="130" spans="1:5" ht="15">
      <c r="A130" s="178"/>
      <c r="C130" s="241"/>
      <c r="D130" s="235"/>
      <c r="E130" s="234"/>
    </row>
    <row r="131" spans="1:5" ht="15">
      <c r="A131" s="178"/>
      <c r="C131" s="241"/>
      <c r="D131" s="235"/>
      <c r="E131" s="234"/>
    </row>
    <row r="132" spans="1:5" ht="15">
      <c r="A132" s="178"/>
      <c r="C132" s="241"/>
      <c r="D132" s="235"/>
      <c r="E132" s="234"/>
    </row>
    <row r="133" spans="1:5" ht="15">
      <c r="A133" s="178"/>
      <c r="C133" s="241"/>
      <c r="D133" s="235"/>
      <c r="E133" s="234"/>
    </row>
    <row r="134" spans="1:5" ht="15">
      <c r="A134" s="178"/>
      <c r="C134" s="241"/>
      <c r="D134" s="235"/>
      <c r="E134" s="234"/>
    </row>
    <row r="135" spans="1:5" ht="15">
      <c r="A135" s="178"/>
      <c r="C135" s="241"/>
      <c r="D135" s="235"/>
      <c r="E135" s="234"/>
    </row>
    <row r="136" spans="1:5" ht="15">
      <c r="A136" s="178"/>
      <c r="C136" s="241"/>
      <c r="D136" s="235"/>
      <c r="E136" s="234"/>
    </row>
    <row r="137" spans="1:5" ht="15">
      <c r="A137" s="178"/>
      <c r="C137" s="241"/>
      <c r="D137" s="235"/>
      <c r="E137" s="234"/>
    </row>
    <row r="138" spans="1:5" ht="15">
      <c r="A138" s="178"/>
      <c r="C138" s="241"/>
      <c r="D138" s="235"/>
      <c r="E138" s="234"/>
    </row>
    <row r="139" spans="1:5" ht="15">
      <c r="A139" s="178"/>
      <c r="C139" s="241"/>
      <c r="D139" s="235"/>
      <c r="E139" s="234"/>
    </row>
    <row r="140" spans="1:5" ht="15">
      <c r="A140" s="178"/>
      <c r="C140" s="241"/>
      <c r="D140" s="235"/>
      <c r="E140" s="234"/>
    </row>
    <row r="141" spans="1:5" ht="15">
      <c r="A141" s="178"/>
      <c r="C141" s="241"/>
      <c r="D141" s="235"/>
      <c r="E141" s="234"/>
    </row>
    <row r="142" spans="1:5" ht="15">
      <c r="A142" s="178"/>
      <c r="C142" s="241"/>
      <c r="D142" s="235"/>
      <c r="E142" s="234"/>
    </row>
    <row r="143" spans="1:5" ht="15">
      <c r="A143" s="178"/>
      <c r="C143" s="241"/>
      <c r="D143" s="235"/>
      <c r="E143" s="234"/>
    </row>
    <row r="144" spans="1:5" ht="15">
      <c r="A144" s="178"/>
      <c r="C144" s="241"/>
      <c r="D144" s="235"/>
      <c r="E144" s="234"/>
    </row>
    <row r="145" spans="1:5" ht="15">
      <c r="A145" s="178"/>
      <c r="C145" s="241"/>
      <c r="D145" s="235"/>
      <c r="E145" s="234"/>
    </row>
    <row r="146" spans="1:5" ht="15">
      <c r="A146" s="178"/>
      <c r="C146" s="241"/>
      <c r="D146" s="235"/>
      <c r="E146" s="234"/>
    </row>
    <row r="147" spans="1:5" ht="15">
      <c r="A147" s="178"/>
      <c r="C147" s="241"/>
      <c r="D147" s="235"/>
      <c r="E147" s="234"/>
    </row>
    <row r="148" spans="1:5" ht="15">
      <c r="A148" s="178"/>
      <c r="C148" s="241"/>
      <c r="D148" s="235"/>
      <c r="E148" s="234"/>
    </row>
    <row r="149" spans="1:5" ht="15">
      <c r="A149" s="178"/>
      <c r="C149" s="241"/>
      <c r="D149" s="235"/>
      <c r="E149" s="234"/>
    </row>
    <row r="150" spans="1:5" ht="15">
      <c r="A150" s="178"/>
      <c r="C150" s="241"/>
      <c r="D150" s="235"/>
      <c r="E150" s="234"/>
    </row>
    <row r="151" spans="1:5" ht="15">
      <c r="A151" s="178"/>
      <c r="C151" s="241"/>
      <c r="D151" s="235"/>
      <c r="E151" s="234"/>
    </row>
    <row r="152" spans="1:5" ht="15">
      <c r="A152" s="178"/>
      <c r="C152" s="241"/>
      <c r="D152" s="235"/>
      <c r="E152" s="234"/>
    </row>
    <row r="153" spans="1:5" ht="15">
      <c r="A153" s="178"/>
      <c r="C153" s="241"/>
      <c r="D153" s="235"/>
      <c r="E153" s="234"/>
    </row>
    <row r="154" spans="1:5" ht="15">
      <c r="A154" s="178"/>
      <c r="C154" s="241"/>
      <c r="D154" s="235"/>
      <c r="E154" s="234"/>
    </row>
    <row r="155" spans="1:5" ht="15">
      <c r="A155" s="178"/>
      <c r="C155" s="241"/>
      <c r="D155" s="235"/>
      <c r="E155" s="234"/>
    </row>
    <row r="156" spans="1:5" ht="15">
      <c r="A156" s="178"/>
      <c r="C156" s="241"/>
      <c r="D156" s="235"/>
      <c r="E156" s="234"/>
    </row>
    <row r="157" spans="1:5" ht="15">
      <c r="A157" s="178"/>
      <c r="C157" s="241"/>
      <c r="D157" s="235"/>
      <c r="E157" s="234"/>
    </row>
    <row r="158" spans="1:5" ht="15">
      <c r="A158" s="178"/>
      <c r="C158" s="241"/>
      <c r="D158" s="235"/>
      <c r="E158" s="234"/>
    </row>
    <row r="159" spans="1:5" ht="15">
      <c r="A159" s="178"/>
      <c r="C159" s="241"/>
      <c r="D159" s="235"/>
      <c r="E159" s="234"/>
    </row>
    <row r="160" spans="1:5" ht="15">
      <c r="A160" s="178"/>
      <c r="C160" s="241"/>
      <c r="D160" s="235"/>
      <c r="E160" s="234"/>
    </row>
    <row r="161" spans="1:5" ht="15">
      <c r="A161" s="178"/>
      <c r="C161" s="241"/>
      <c r="D161" s="235"/>
      <c r="E161" s="234"/>
    </row>
    <row r="162" spans="1:5" ht="15">
      <c r="A162" s="178"/>
      <c r="C162" s="241"/>
      <c r="D162" s="235"/>
      <c r="E162" s="234"/>
    </row>
    <row r="163" spans="1:5" ht="15">
      <c r="A163" s="178"/>
      <c r="C163" s="241"/>
      <c r="D163" s="235"/>
      <c r="E163" s="234"/>
    </row>
    <row r="164" spans="1:5" ht="15">
      <c r="A164" s="178"/>
      <c r="C164" s="241"/>
      <c r="D164" s="235"/>
      <c r="E164" s="234"/>
    </row>
    <row r="165" spans="1:5" ht="15">
      <c r="A165" s="178"/>
      <c r="C165" s="241"/>
      <c r="D165" s="235"/>
      <c r="E165" s="234"/>
    </row>
    <row r="166" spans="1:5" ht="15">
      <c r="A166" s="178"/>
      <c r="C166" s="241"/>
      <c r="D166" s="235"/>
      <c r="E166" s="234"/>
    </row>
    <row r="167" spans="1:5" ht="15">
      <c r="A167" s="178"/>
      <c r="C167" s="241"/>
      <c r="D167" s="235"/>
      <c r="E167" s="234"/>
    </row>
    <row r="168" spans="1:5" ht="15">
      <c r="A168" s="178"/>
      <c r="C168" s="241"/>
      <c r="D168" s="235"/>
      <c r="E168" s="234"/>
    </row>
    <row r="169" spans="1:5" ht="15">
      <c r="A169" s="178"/>
      <c r="C169" s="241"/>
      <c r="D169" s="235"/>
      <c r="E169" s="234"/>
    </row>
    <row r="170" spans="1:5" ht="15">
      <c r="A170" s="178"/>
      <c r="C170" s="241"/>
      <c r="D170" s="235"/>
      <c r="E170" s="234"/>
    </row>
    <row r="171" spans="1:5" ht="15">
      <c r="A171" s="178"/>
      <c r="C171" s="241"/>
      <c r="D171" s="235"/>
      <c r="E171" s="234"/>
    </row>
    <row r="172" spans="1:5" ht="15">
      <c r="A172" s="178"/>
      <c r="C172" s="241"/>
      <c r="D172" s="235"/>
      <c r="E172" s="234"/>
    </row>
    <row r="173" spans="1:5" ht="15">
      <c r="A173" s="178"/>
      <c r="C173" s="241"/>
      <c r="D173" s="235"/>
      <c r="E173" s="234"/>
    </row>
    <row r="174" spans="3:22" ht="15">
      <c r="C174" s="241"/>
      <c r="D174" s="235"/>
      <c r="E174" s="234"/>
      <c r="F174" s="110"/>
      <c r="G174" s="110"/>
      <c r="H174" s="110"/>
      <c r="I174" s="90"/>
      <c r="J174" s="90"/>
      <c r="K174" s="90"/>
      <c r="L174" s="90"/>
      <c r="M174" s="90"/>
      <c r="N174" s="90"/>
      <c r="O174" s="90"/>
      <c r="P174" s="90"/>
      <c r="Q174" s="90"/>
      <c r="R174" s="90"/>
      <c r="S174" s="90"/>
      <c r="T174" s="90"/>
      <c r="U174" s="90"/>
      <c r="V174" s="90"/>
    </row>
    <row r="175" spans="3:22" ht="15">
      <c r="C175" s="384"/>
      <c r="D175" s="397"/>
      <c r="E175" s="384"/>
      <c r="F175" s="110"/>
      <c r="G175" s="110"/>
      <c r="H175" s="110"/>
      <c r="I175" s="90"/>
      <c r="J175" s="90"/>
      <c r="K175" s="90"/>
      <c r="L175" s="90"/>
      <c r="M175" s="90"/>
      <c r="N175" s="90"/>
      <c r="O175" s="90"/>
      <c r="P175" s="90"/>
      <c r="Q175" s="90"/>
      <c r="R175" s="90"/>
      <c r="S175" s="90"/>
      <c r="T175" s="90"/>
      <c r="U175" s="90"/>
      <c r="V175" s="90"/>
    </row>
    <row r="176" spans="3:22" ht="15">
      <c r="C176" s="384"/>
      <c r="D176" s="397"/>
      <c r="E176" s="384"/>
      <c r="F176" s="110"/>
      <c r="G176" s="110"/>
      <c r="H176" s="110"/>
      <c r="I176" s="90"/>
      <c r="J176" s="90"/>
      <c r="K176" s="90"/>
      <c r="L176" s="90"/>
      <c r="M176" s="90"/>
      <c r="N176" s="90"/>
      <c r="O176" s="90"/>
      <c r="P176" s="90"/>
      <c r="Q176" s="90"/>
      <c r="R176" s="90"/>
      <c r="S176" s="90"/>
      <c r="T176" s="90"/>
      <c r="U176" s="90"/>
      <c r="V176" s="90"/>
    </row>
    <row r="177" spans="3:22" ht="15">
      <c r="C177" s="384"/>
      <c r="D177" s="397"/>
      <c r="E177" s="384"/>
      <c r="F177" s="110"/>
      <c r="G177" s="110"/>
      <c r="H177" s="110"/>
      <c r="I177" s="90"/>
      <c r="J177" s="90"/>
      <c r="K177" s="90"/>
      <c r="L177" s="90"/>
      <c r="M177" s="90"/>
      <c r="N177" s="90"/>
      <c r="O177" s="90"/>
      <c r="P177" s="90"/>
      <c r="Q177" s="90"/>
      <c r="R177" s="90"/>
      <c r="S177" s="90"/>
      <c r="T177" s="90"/>
      <c r="U177" s="90"/>
      <c r="V177" s="90"/>
    </row>
    <row r="178" spans="3:22" ht="15">
      <c r="C178" s="384"/>
      <c r="D178" s="397"/>
      <c r="E178" s="384"/>
      <c r="F178" s="110"/>
      <c r="G178" s="110"/>
      <c r="H178" s="110"/>
      <c r="I178" s="90"/>
      <c r="J178" s="90"/>
      <c r="K178" s="90"/>
      <c r="L178" s="90"/>
      <c r="M178" s="90"/>
      <c r="N178" s="90"/>
      <c r="O178" s="90"/>
      <c r="P178" s="90"/>
      <c r="Q178" s="90"/>
      <c r="R178" s="90"/>
      <c r="S178" s="90"/>
      <c r="T178" s="90"/>
      <c r="U178" s="90"/>
      <c r="V178" s="90"/>
    </row>
    <row r="179" spans="3:22" ht="15">
      <c r="C179" s="384"/>
      <c r="D179" s="397"/>
      <c r="E179" s="384"/>
      <c r="F179" s="110"/>
      <c r="G179" s="110"/>
      <c r="H179" s="110"/>
      <c r="I179" s="90"/>
      <c r="J179" s="90"/>
      <c r="K179" s="90"/>
      <c r="L179" s="90"/>
      <c r="M179" s="90"/>
      <c r="N179" s="90"/>
      <c r="O179" s="90"/>
      <c r="P179" s="90"/>
      <c r="Q179" s="90"/>
      <c r="R179" s="90"/>
      <c r="S179" s="90"/>
      <c r="T179" s="90"/>
      <c r="U179" s="90"/>
      <c r="V179" s="90"/>
    </row>
    <row r="180" spans="3:22" ht="15">
      <c r="C180" s="384"/>
      <c r="D180" s="397"/>
      <c r="E180" s="384"/>
      <c r="F180" s="110"/>
      <c r="G180" s="110"/>
      <c r="H180" s="110"/>
      <c r="I180" s="90"/>
      <c r="J180" s="90"/>
      <c r="K180" s="90"/>
      <c r="L180" s="90"/>
      <c r="M180" s="90"/>
      <c r="N180" s="90"/>
      <c r="O180" s="90"/>
      <c r="P180" s="90"/>
      <c r="Q180" s="90"/>
      <c r="R180" s="90"/>
      <c r="S180" s="90"/>
      <c r="T180" s="90"/>
      <c r="U180" s="90"/>
      <c r="V180" s="90"/>
    </row>
    <row r="181" spans="3:22" ht="15">
      <c r="C181" s="384"/>
      <c r="D181" s="397"/>
      <c r="E181" s="384"/>
      <c r="F181" s="110"/>
      <c r="G181" s="110"/>
      <c r="H181" s="110"/>
      <c r="I181" s="90"/>
      <c r="J181" s="90"/>
      <c r="K181" s="90"/>
      <c r="L181" s="90"/>
      <c r="M181" s="90"/>
      <c r="N181" s="90"/>
      <c r="O181" s="90"/>
      <c r="P181" s="90"/>
      <c r="Q181" s="90"/>
      <c r="R181" s="90"/>
      <c r="S181" s="90"/>
      <c r="T181" s="90"/>
      <c r="U181" s="90"/>
      <c r="V181" s="90"/>
    </row>
    <row r="182" spans="3:22" ht="15">
      <c r="C182" s="384"/>
      <c r="D182" s="397"/>
      <c r="E182" s="384"/>
      <c r="F182" s="110"/>
      <c r="G182" s="110"/>
      <c r="H182" s="110"/>
      <c r="I182" s="90"/>
      <c r="J182" s="90"/>
      <c r="K182" s="90"/>
      <c r="L182" s="90"/>
      <c r="M182" s="90"/>
      <c r="N182" s="90"/>
      <c r="O182" s="90"/>
      <c r="P182" s="90"/>
      <c r="Q182" s="90"/>
      <c r="R182" s="90"/>
      <c r="S182" s="90"/>
      <c r="T182" s="90"/>
      <c r="U182" s="90"/>
      <c r="V182" s="90"/>
    </row>
    <row r="183" spans="3:22" ht="15">
      <c r="C183" s="384"/>
      <c r="D183" s="397"/>
      <c r="E183" s="384"/>
      <c r="F183" s="110"/>
      <c r="G183" s="110"/>
      <c r="H183" s="110"/>
      <c r="I183" s="90"/>
      <c r="J183" s="90"/>
      <c r="K183" s="90"/>
      <c r="L183" s="90"/>
      <c r="M183" s="90"/>
      <c r="N183" s="90"/>
      <c r="O183" s="90"/>
      <c r="P183" s="90"/>
      <c r="Q183" s="90"/>
      <c r="R183" s="90"/>
      <c r="S183" s="90"/>
      <c r="T183" s="90"/>
      <c r="U183" s="90"/>
      <c r="V183" s="90"/>
    </row>
    <row r="184" spans="3:22" ht="15">
      <c r="C184" s="384"/>
      <c r="D184" s="397"/>
      <c r="E184" s="384"/>
      <c r="F184" s="110"/>
      <c r="G184" s="110"/>
      <c r="H184" s="110"/>
      <c r="I184" s="90"/>
      <c r="J184" s="90"/>
      <c r="K184" s="90"/>
      <c r="L184" s="90"/>
      <c r="M184" s="90"/>
      <c r="N184" s="90"/>
      <c r="O184" s="90"/>
      <c r="P184" s="90"/>
      <c r="Q184" s="90"/>
      <c r="R184" s="90"/>
      <c r="S184" s="90"/>
      <c r="T184" s="90"/>
      <c r="U184" s="90"/>
      <c r="V184" s="90"/>
    </row>
    <row r="185" spans="3:22" ht="15">
      <c r="C185" s="384"/>
      <c r="D185" s="397"/>
      <c r="E185" s="384"/>
      <c r="F185" s="110"/>
      <c r="G185" s="110"/>
      <c r="H185" s="110"/>
      <c r="I185" s="90"/>
      <c r="J185" s="90"/>
      <c r="K185" s="90"/>
      <c r="L185" s="90"/>
      <c r="M185" s="90"/>
      <c r="N185" s="90"/>
      <c r="O185" s="90"/>
      <c r="P185" s="90"/>
      <c r="Q185" s="90"/>
      <c r="R185" s="90"/>
      <c r="S185" s="90"/>
      <c r="T185" s="90"/>
      <c r="U185" s="90"/>
      <c r="V185" s="90"/>
    </row>
    <row r="186" spans="3:22" ht="15">
      <c r="C186" s="384"/>
      <c r="D186" s="397"/>
      <c r="E186" s="384"/>
      <c r="F186" s="110"/>
      <c r="G186" s="110"/>
      <c r="H186" s="110"/>
      <c r="I186" s="90"/>
      <c r="J186" s="90"/>
      <c r="K186" s="90"/>
      <c r="L186" s="90"/>
      <c r="M186" s="90"/>
      <c r="N186" s="90"/>
      <c r="O186" s="90"/>
      <c r="P186" s="90"/>
      <c r="Q186" s="90"/>
      <c r="R186" s="90"/>
      <c r="S186" s="90"/>
      <c r="T186" s="90"/>
      <c r="U186" s="90"/>
      <c r="V186" s="90"/>
    </row>
    <row r="187" spans="3:22" ht="15">
      <c r="C187" s="384"/>
      <c r="D187" s="397"/>
      <c r="E187" s="384"/>
      <c r="F187" s="110"/>
      <c r="G187" s="110"/>
      <c r="H187" s="110"/>
      <c r="I187" s="90"/>
      <c r="J187" s="90"/>
      <c r="K187" s="90"/>
      <c r="L187" s="90"/>
      <c r="M187" s="90"/>
      <c r="N187" s="90"/>
      <c r="O187" s="90"/>
      <c r="P187" s="90"/>
      <c r="Q187" s="90"/>
      <c r="R187" s="90"/>
      <c r="S187" s="90"/>
      <c r="T187" s="90"/>
      <c r="U187" s="90"/>
      <c r="V187" s="90"/>
    </row>
    <row r="188" spans="3:22" ht="15">
      <c r="C188" s="384"/>
      <c r="D188" s="397"/>
      <c r="E188" s="384"/>
      <c r="F188" s="110"/>
      <c r="G188" s="110"/>
      <c r="H188" s="110"/>
      <c r="I188" s="90"/>
      <c r="J188" s="90"/>
      <c r="K188" s="90"/>
      <c r="L188" s="90"/>
      <c r="M188" s="90"/>
      <c r="N188" s="90"/>
      <c r="O188" s="90"/>
      <c r="P188" s="90"/>
      <c r="Q188" s="90"/>
      <c r="R188" s="90"/>
      <c r="S188" s="90"/>
      <c r="T188" s="90"/>
      <c r="U188" s="90"/>
      <c r="V188" s="90"/>
    </row>
    <row r="189" spans="3:22" ht="15">
      <c r="C189" s="384"/>
      <c r="D189" s="397"/>
      <c r="E189" s="384"/>
      <c r="F189" s="110"/>
      <c r="G189" s="110"/>
      <c r="H189" s="110"/>
      <c r="I189" s="90"/>
      <c r="J189" s="90"/>
      <c r="K189" s="90"/>
      <c r="L189" s="90"/>
      <c r="M189" s="90"/>
      <c r="N189" s="90"/>
      <c r="O189" s="90"/>
      <c r="P189" s="90"/>
      <c r="Q189" s="90"/>
      <c r="R189" s="90"/>
      <c r="S189" s="90"/>
      <c r="T189" s="90"/>
      <c r="U189" s="90"/>
      <c r="V189" s="90"/>
    </row>
    <row r="190" spans="3:22" ht="15">
      <c r="C190" s="384"/>
      <c r="D190" s="397"/>
      <c r="E190" s="384"/>
      <c r="F190" s="110"/>
      <c r="G190" s="110"/>
      <c r="H190" s="110"/>
      <c r="I190" s="90"/>
      <c r="J190" s="90"/>
      <c r="K190" s="90"/>
      <c r="L190" s="90"/>
      <c r="M190" s="90"/>
      <c r="N190" s="90"/>
      <c r="O190" s="90"/>
      <c r="P190" s="90"/>
      <c r="Q190" s="90"/>
      <c r="R190" s="90"/>
      <c r="S190" s="90"/>
      <c r="T190" s="90"/>
      <c r="U190" s="90"/>
      <c r="V190" s="90"/>
    </row>
    <row r="191" spans="3:22" ht="15">
      <c r="C191" s="384"/>
      <c r="D191" s="397"/>
      <c r="E191" s="384"/>
      <c r="F191" s="110"/>
      <c r="G191" s="110"/>
      <c r="H191" s="110"/>
      <c r="I191" s="90"/>
      <c r="J191" s="90"/>
      <c r="K191" s="90"/>
      <c r="L191" s="90"/>
      <c r="M191" s="90"/>
      <c r="N191" s="90"/>
      <c r="O191" s="90"/>
      <c r="P191" s="90"/>
      <c r="Q191" s="90"/>
      <c r="R191" s="90"/>
      <c r="S191" s="90"/>
      <c r="T191" s="90"/>
      <c r="U191" s="90"/>
      <c r="V191" s="90"/>
    </row>
    <row r="192" spans="3:22" ht="15">
      <c r="C192" s="384"/>
      <c r="D192" s="397"/>
      <c r="E192" s="384"/>
      <c r="F192" s="110"/>
      <c r="G192" s="110"/>
      <c r="H192" s="110"/>
      <c r="I192" s="90"/>
      <c r="J192" s="90"/>
      <c r="K192" s="90"/>
      <c r="L192" s="90"/>
      <c r="M192" s="90"/>
      <c r="N192" s="90"/>
      <c r="O192" s="90"/>
      <c r="P192" s="90"/>
      <c r="Q192" s="90"/>
      <c r="R192" s="90"/>
      <c r="S192" s="90"/>
      <c r="T192" s="90"/>
      <c r="U192" s="90"/>
      <c r="V192" s="90"/>
    </row>
  </sheetData>
  <sheetProtection password="C28A" sheet="1"/>
  <mergeCells count="4">
    <mergeCell ref="A1:E1"/>
    <mergeCell ref="A2:E2"/>
    <mergeCell ref="A69:E69"/>
    <mergeCell ref="A70:E70"/>
  </mergeCells>
  <printOptions horizontalCentered="1"/>
  <pageMargins left="0" right="0" top="0"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B050"/>
  </sheetPr>
  <dimension ref="A1:AA220"/>
  <sheetViews>
    <sheetView showGridLines="0" zoomScalePageLayoutView="0" workbookViewId="0" topLeftCell="A1">
      <selection activeCell="A179" sqref="A179:R179"/>
    </sheetView>
  </sheetViews>
  <sheetFormatPr defaultColWidth="9.140625" defaultRowHeight="15"/>
  <cols>
    <col min="1" max="1" width="43.140625" style="404" customWidth="1"/>
    <col min="2" max="2" width="0.71875" style="398" customWidth="1"/>
    <col min="3" max="3" width="10.57421875" style="405" customWidth="1"/>
    <col min="4" max="4" width="9.8515625" style="405" customWidth="1"/>
    <col min="5" max="5" width="0.42578125" style="398" customWidth="1"/>
    <col min="6" max="6" width="9.8515625" style="405" customWidth="1"/>
    <col min="7" max="7" width="0.2890625" style="398" customWidth="1"/>
    <col min="8" max="8" width="10.140625" style="405" hidden="1" customWidth="1"/>
    <col min="9" max="9" width="0.5625" style="405" hidden="1" customWidth="1"/>
    <col min="10" max="10" width="10.8515625" style="405" hidden="1" customWidth="1"/>
    <col min="11" max="11" width="1.421875" style="405" hidden="1" customWidth="1"/>
    <col min="12" max="12" width="14.421875" style="405" customWidth="1"/>
    <col min="13" max="13" width="0.5625" style="398" customWidth="1"/>
    <col min="14" max="14" width="10.7109375" style="405" customWidth="1"/>
    <col min="15" max="15" width="0.42578125" style="398" customWidth="1"/>
    <col min="16" max="16" width="11.00390625" style="405" customWidth="1"/>
    <col min="17" max="17" width="0.2890625" style="398" customWidth="1"/>
    <col min="18" max="18" width="11.421875" style="405" customWidth="1"/>
  </cols>
  <sheetData>
    <row r="1" spans="1:18" ht="15">
      <c r="A1" s="575" t="s">
        <v>203</v>
      </c>
      <c r="B1" s="575"/>
      <c r="C1" s="575"/>
      <c r="D1" s="575"/>
      <c r="E1" s="575"/>
      <c r="F1" s="575"/>
      <c r="G1" s="575"/>
      <c r="H1" s="575"/>
      <c r="I1" s="575"/>
      <c r="J1" s="575"/>
      <c r="K1" s="575"/>
      <c r="L1" s="575"/>
      <c r="M1" s="575"/>
      <c r="N1" s="575"/>
      <c r="O1" s="575"/>
      <c r="P1" s="575"/>
      <c r="Q1" s="575"/>
      <c r="R1" s="575"/>
    </row>
    <row r="2" spans="1:18" ht="27.75" customHeight="1">
      <c r="A2" s="576" t="s">
        <v>573</v>
      </c>
      <c r="B2" s="576"/>
      <c r="C2" s="576"/>
      <c r="D2" s="576"/>
      <c r="E2" s="576"/>
      <c r="F2" s="576"/>
      <c r="G2" s="576"/>
      <c r="H2" s="576"/>
      <c r="I2" s="576"/>
      <c r="J2" s="576"/>
      <c r="K2" s="576"/>
      <c r="L2" s="576"/>
      <c r="M2" s="576"/>
      <c r="N2" s="576"/>
      <c r="O2" s="576"/>
      <c r="P2" s="576"/>
      <c r="Q2" s="576"/>
      <c r="R2" s="576"/>
    </row>
    <row r="3" spans="1:18" ht="9" customHeight="1">
      <c r="A3" s="410"/>
      <c r="B3" s="411"/>
      <c r="C3" s="411"/>
      <c r="D3" s="411"/>
      <c r="E3" s="411"/>
      <c r="F3" s="411"/>
      <c r="G3" s="411"/>
      <c r="H3" s="411"/>
      <c r="I3" s="411"/>
      <c r="J3" s="411"/>
      <c r="K3" s="411"/>
      <c r="L3" s="411"/>
      <c r="M3" s="411"/>
      <c r="N3" s="411"/>
      <c r="O3" s="411"/>
      <c r="P3" s="411"/>
      <c r="Q3" s="411"/>
      <c r="R3" s="411"/>
    </row>
    <row r="4" spans="1:18" s="23" customFormat="1" ht="12.75" customHeight="1">
      <c r="A4" s="412"/>
      <c r="B4" s="413"/>
      <c r="C4" s="577" t="s">
        <v>183</v>
      </c>
      <c r="D4" s="577"/>
      <c r="E4" s="577"/>
      <c r="F4" s="577"/>
      <c r="G4" s="577"/>
      <c r="H4" s="577"/>
      <c r="I4" s="577"/>
      <c r="J4" s="577"/>
      <c r="K4" s="577"/>
      <c r="L4" s="577"/>
      <c r="M4" s="577"/>
      <c r="N4" s="577"/>
      <c r="O4" s="414"/>
      <c r="P4" s="578" t="s">
        <v>204</v>
      </c>
      <c r="Q4" s="414"/>
      <c r="R4" s="578" t="s">
        <v>121</v>
      </c>
    </row>
    <row r="5" spans="1:18" s="23" customFormat="1" ht="12.75" customHeight="1">
      <c r="A5" s="579"/>
      <c r="B5" s="415"/>
      <c r="C5" s="569" t="s">
        <v>114</v>
      </c>
      <c r="D5" s="569" t="s">
        <v>118</v>
      </c>
      <c r="E5" s="416"/>
      <c r="F5" s="569" t="s">
        <v>119</v>
      </c>
      <c r="G5" s="416"/>
      <c r="H5" s="569" t="s">
        <v>184</v>
      </c>
      <c r="I5" s="416"/>
      <c r="J5" s="569" t="s">
        <v>119</v>
      </c>
      <c r="K5" s="416"/>
      <c r="L5" s="569" t="s">
        <v>537</v>
      </c>
      <c r="M5" s="416"/>
      <c r="N5" s="569" t="s">
        <v>294</v>
      </c>
      <c r="O5" s="416"/>
      <c r="P5" s="578"/>
      <c r="Q5" s="416"/>
      <c r="R5" s="578"/>
    </row>
    <row r="6" spans="1:18" s="23" customFormat="1" ht="48.75" customHeight="1">
      <c r="A6" s="580"/>
      <c r="B6" s="417"/>
      <c r="C6" s="570"/>
      <c r="D6" s="570"/>
      <c r="E6" s="418"/>
      <c r="F6" s="570"/>
      <c r="G6" s="418"/>
      <c r="H6" s="570"/>
      <c r="I6" s="418"/>
      <c r="J6" s="570"/>
      <c r="K6" s="418"/>
      <c r="L6" s="570"/>
      <c r="M6" s="418"/>
      <c r="N6" s="570"/>
      <c r="O6" s="418"/>
      <c r="P6" s="578"/>
      <c r="Q6" s="418"/>
      <c r="R6" s="578"/>
    </row>
    <row r="7" spans="1:18" s="23" customFormat="1" ht="12.75">
      <c r="A7" s="419"/>
      <c r="B7" s="417"/>
      <c r="C7" s="420" t="s">
        <v>1</v>
      </c>
      <c r="D7" s="420" t="s">
        <v>1</v>
      </c>
      <c r="E7" s="421"/>
      <c r="F7" s="420" t="s">
        <v>1</v>
      </c>
      <c r="G7" s="421"/>
      <c r="H7" s="420" t="s">
        <v>1</v>
      </c>
      <c r="I7" s="421"/>
      <c r="J7" s="420" t="s">
        <v>1</v>
      </c>
      <c r="K7" s="421"/>
      <c r="L7" s="420" t="s">
        <v>1</v>
      </c>
      <c r="M7" s="421"/>
      <c r="N7" s="420" t="s">
        <v>1</v>
      </c>
      <c r="O7" s="421"/>
      <c r="P7" s="420" t="s">
        <v>1</v>
      </c>
      <c r="Q7" s="421"/>
      <c r="R7" s="420" t="s">
        <v>1</v>
      </c>
    </row>
    <row r="8" spans="1:18" ht="9.75" customHeight="1">
      <c r="A8" s="422"/>
      <c r="B8" s="423"/>
      <c r="C8" s="424"/>
      <c r="D8" s="425"/>
      <c r="E8" s="426"/>
      <c r="F8" s="425"/>
      <c r="G8" s="426"/>
      <c r="H8" s="425"/>
      <c r="I8" s="426"/>
      <c r="J8" s="425"/>
      <c r="K8" s="426"/>
      <c r="L8" s="427"/>
      <c r="M8" s="426"/>
      <c r="N8" s="428"/>
      <c r="O8" s="426"/>
      <c r="P8" s="428"/>
      <c r="Q8" s="426"/>
      <c r="R8" s="428"/>
    </row>
    <row r="9" spans="1:18" ht="15.75" thickBot="1">
      <c r="A9" s="429" t="s">
        <v>574</v>
      </c>
      <c r="B9" s="560"/>
      <c r="C9" s="431">
        <v>52452</v>
      </c>
      <c r="D9" s="431">
        <v>10072</v>
      </c>
      <c r="E9" s="432"/>
      <c r="F9" s="431">
        <v>1163</v>
      </c>
      <c r="G9" s="432"/>
      <c r="H9" s="433"/>
      <c r="I9" s="434"/>
      <c r="J9" s="431"/>
      <c r="K9" s="434"/>
      <c r="L9" s="431">
        <v>-60497</v>
      </c>
      <c r="M9" s="432">
        <v>-50869</v>
      </c>
      <c r="N9" s="435">
        <f>+SUM(C9:L9)</f>
        <v>3190</v>
      </c>
      <c r="O9" s="560"/>
      <c r="P9" s="436">
        <v>0</v>
      </c>
      <c r="Q9" s="560"/>
      <c r="R9" s="435">
        <f>N9+P9</f>
        <v>3190</v>
      </c>
    </row>
    <row r="10" spans="1:18" ht="6.75" customHeight="1">
      <c r="A10" s="438"/>
      <c r="B10" s="423"/>
      <c r="C10" s="438"/>
      <c r="D10" s="438"/>
      <c r="E10" s="432"/>
      <c r="F10" s="438"/>
      <c r="G10" s="432"/>
      <c r="H10" s="438"/>
      <c r="I10" s="434"/>
      <c r="J10" s="438"/>
      <c r="K10" s="434"/>
      <c r="L10" s="438"/>
      <c r="M10" s="432"/>
      <c r="N10" s="439"/>
      <c r="O10" s="432"/>
      <c r="P10" s="440"/>
      <c r="Q10" s="432"/>
      <c r="R10" s="439"/>
    </row>
    <row r="11" spans="1:24" ht="15" hidden="1">
      <c r="A11" s="516" t="s">
        <v>535</v>
      </c>
      <c r="B11" s="423"/>
      <c r="C11" s="438"/>
      <c r="D11" s="438"/>
      <c r="E11" s="432"/>
      <c r="F11" s="438"/>
      <c r="G11" s="432"/>
      <c r="H11" s="438"/>
      <c r="I11" s="434"/>
      <c r="J11" s="438"/>
      <c r="K11" s="434"/>
      <c r="L11" s="521"/>
      <c r="M11" s="432"/>
      <c r="N11" s="439">
        <f>+L11</f>
        <v>0</v>
      </c>
      <c r="O11" s="432"/>
      <c r="P11" s="440">
        <v>0</v>
      </c>
      <c r="Q11" s="432"/>
      <c r="R11" s="439">
        <f>+N11</f>
        <v>0</v>
      </c>
      <c r="X11">
        <v>-123</v>
      </c>
    </row>
    <row r="12" spans="1:18" ht="15" hidden="1">
      <c r="A12" s="442"/>
      <c r="B12" s="443"/>
      <c r="C12" s="434"/>
      <c r="D12" s="434"/>
      <c r="E12" s="432"/>
      <c r="F12" s="434"/>
      <c r="G12" s="432"/>
      <c r="H12" s="434"/>
      <c r="I12" s="434"/>
      <c r="J12" s="434"/>
      <c r="K12" s="434"/>
      <c r="L12" s="434"/>
      <c r="M12" s="432"/>
      <c r="N12" s="444"/>
      <c r="O12" s="432"/>
      <c r="P12" s="445"/>
      <c r="Q12" s="432"/>
      <c r="R12" s="444"/>
    </row>
    <row r="13" spans="1:18" ht="15" hidden="1">
      <c r="A13" s="441" t="s">
        <v>185</v>
      </c>
      <c r="B13" s="443"/>
      <c r="C13" s="446"/>
      <c r="D13" s="446"/>
      <c r="E13" s="432"/>
      <c r="F13" s="446"/>
      <c r="G13" s="432"/>
      <c r="H13" s="446"/>
      <c r="I13" s="434"/>
      <c r="J13" s="446"/>
      <c r="K13" s="434"/>
      <c r="L13" s="446"/>
      <c r="M13" s="432"/>
      <c r="N13" s="439">
        <v>0</v>
      </c>
      <c r="O13" s="432"/>
      <c r="P13" s="440"/>
      <c r="Q13" s="432"/>
      <c r="R13" s="439">
        <v>0</v>
      </c>
    </row>
    <row r="14" spans="1:18" ht="15" hidden="1">
      <c r="A14" s="442"/>
      <c r="B14" s="443"/>
      <c r="C14" s="446"/>
      <c r="D14" s="446"/>
      <c r="E14" s="432"/>
      <c r="F14" s="446"/>
      <c r="G14" s="432"/>
      <c r="H14" s="446"/>
      <c r="I14" s="434"/>
      <c r="J14" s="446"/>
      <c r="K14" s="434"/>
      <c r="L14" s="446"/>
      <c r="M14" s="432"/>
      <c r="N14" s="439"/>
      <c r="O14" s="432"/>
      <c r="P14" s="440"/>
      <c r="Q14" s="432"/>
      <c r="R14" s="439"/>
    </row>
    <row r="15" spans="1:27" ht="15.75" hidden="1" thickBot="1">
      <c r="A15" s="429" t="s">
        <v>536</v>
      </c>
      <c r="B15" s="560"/>
      <c r="C15" s="447">
        <v>58363</v>
      </c>
      <c r="D15" s="447">
        <v>10072</v>
      </c>
      <c r="E15" s="560"/>
      <c r="F15" s="447">
        <f>+F9+F11</f>
        <v>1163</v>
      </c>
      <c r="G15" s="560"/>
      <c r="H15" s="448">
        <v>0</v>
      </c>
      <c r="I15" s="441"/>
      <c r="J15" s="447">
        <v>0</v>
      </c>
      <c r="K15" s="441"/>
      <c r="L15" s="447">
        <f>+L9+L11</f>
        <v>-60497</v>
      </c>
      <c r="M15" s="560"/>
      <c r="N15" s="447">
        <f>+N9+N11</f>
        <v>3190</v>
      </c>
      <c r="O15" s="560"/>
      <c r="P15" s="447">
        <f>+P9+P11</f>
        <v>0</v>
      </c>
      <c r="Q15" s="560"/>
      <c r="R15" s="447">
        <f>+R9+R11</f>
        <v>3190</v>
      </c>
      <c r="X15">
        <v>56504</v>
      </c>
      <c r="AA15">
        <v>7174</v>
      </c>
    </row>
    <row r="16" spans="1:18" ht="7.5" customHeight="1" hidden="1">
      <c r="A16" s="449"/>
      <c r="B16" s="423"/>
      <c r="C16" s="446"/>
      <c r="D16" s="446"/>
      <c r="E16" s="432"/>
      <c r="F16" s="446"/>
      <c r="G16" s="432"/>
      <c r="H16" s="446"/>
      <c r="I16" s="434"/>
      <c r="J16" s="446"/>
      <c r="K16" s="434"/>
      <c r="L16" s="446"/>
      <c r="M16" s="432"/>
      <c r="N16" s="439"/>
      <c r="O16" s="432"/>
      <c r="P16" s="440"/>
      <c r="Q16" s="432"/>
      <c r="R16" s="439"/>
    </row>
    <row r="17" spans="1:18" ht="13.5" customHeight="1" thickBot="1">
      <c r="A17" s="429" t="s">
        <v>559</v>
      </c>
      <c r="B17" s="560"/>
      <c r="C17" s="431" t="s">
        <v>39</v>
      </c>
      <c r="D17" s="431" t="s">
        <v>39</v>
      </c>
      <c r="E17" s="432"/>
      <c r="F17" s="431" t="s">
        <v>39</v>
      </c>
      <c r="G17" s="432">
        <f>SUM(G23:G25)</f>
        <v>0</v>
      </c>
      <c r="H17" s="433" t="s">
        <v>39</v>
      </c>
      <c r="I17" s="434"/>
      <c r="J17" s="431" t="s">
        <v>39</v>
      </c>
      <c r="K17" s="434"/>
      <c r="L17" s="431" t="s">
        <v>39</v>
      </c>
      <c r="M17" s="432"/>
      <c r="N17" s="435" t="s">
        <v>39</v>
      </c>
      <c r="O17" s="432"/>
      <c r="P17" s="436" t="s">
        <v>39</v>
      </c>
      <c r="Q17" s="432"/>
      <c r="R17" s="435" t="s">
        <v>39</v>
      </c>
    </row>
    <row r="18" spans="1:18" ht="8.25" customHeight="1" hidden="1">
      <c r="A18" s="437"/>
      <c r="B18" s="423"/>
      <c r="C18" s="434"/>
      <c r="D18" s="434"/>
      <c r="E18" s="432"/>
      <c r="F18" s="434"/>
      <c r="G18" s="432"/>
      <c r="H18" s="434"/>
      <c r="I18" s="434"/>
      <c r="J18" s="434"/>
      <c r="K18" s="434"/>
      <c r="L18" s="434"/>
      <c r="M18" s="550"/>
      <c r="N18" s="450"/>
      <c r="O18" s="432"/>
      <c r="P18" s="451"/>
      <c r="Q18" s="432"/>
      <c r="R18" s="450"/>
    </row>
    <row r="19" spans="1:18" s="517" customFormat="1" ht="12" customHeight="1" hidden="1" thickBot="1">
      <c r="A19" s="520" t="s">
        <v>195</v>
      </c>
      <c r="B19" s="545"/>
      <c r="C19" s="556"/>
      <c r="D19" s="556"/>
      <c r="E19" s="560"/>
      <c r="F19" s="556"/>
      <c r="G19" s="560"/>
      <c r="H19" s="619"/>
      <c r="I19" s="560"/>
      <c r="J19" s="619"/>
      <c r="K19" s="560"/>
      <c r="L19" s="469"/>
      <c r="M19" s="560"/>
      <c r="N19" s="556">
        <f>+SUM(C19:L19)</f>
        <v>0</v>
      </c>
      <c r="O19" s="560"/>
      <c r="P19" s="556"/>
      <c r="Q19" s="560"/>
      <c r="R19" s="556">
        <f>+N19+P19</f>
        <v>0</v>
      </c>
    </row>
    <row r="20" spans="1:18" s="517" customFormat="1" ht="6" customHeight="1" hidden="1" thickTop="1">
      <c r="A20" s="437"/>
      <c r="B20" s="423"/>
      <c r="C20" s="434"/>
      <c r="D20" s="434"/>
      <c r="E20" s="432"/>
      <c r="F20" s="434"/>
      <c r="G20" s="432"/>
      <c r="H20" s="434"/>
      <c r="I20" s="434"/>
      <c r="J20" s="434"/>
      <c r="K20" s="434"/>
      <c r="L20" s="434"/>
      <c r="M20" s="432"/>
      <c r="N20" s="450"/>
      <c r="O20" s="432"/>
      <c r="P20" s="451"/>
      <c r="Q20" s="432"/>
      <c r="R20" s="450"/>
    </row>
    <row r="21" spans="1:18" s="517" customFormat="1" ht="12" customHeight="1" hidden="1" thickBot="1">
      <c r="A21" s="429" t="s">
        <v>547</v>
      </c>
      <c r="B21" s="560"/>
      <c r="C21" s="447">
        <f>+C9+C19</f>
        <v>52452</v>
      </c>
      <c r="D21" s="447">
        <f>+D9+D19</f>
        <v>10072</v>
      </c>
      <c r="E21" s="560"/>
      <c r="F21" s="447">
        <f>+F9+F19</f>
        <v>1163</v>
      </c>
      <c r="G21" s="560"/>
      <c r="H21" s="447">
        <v>0</v>
      </c>
      <c r="I21" s="441"/>
      <c r="J21" s="447">
        <v>0</v>
      </c>
      <c r="K21" s="441"/>
      <c r="L21" s="447">
        <f>+L9+L19</f>
        <v>-60497</v>
      </c>
      <c r="M21" s="560"/>
      <c r="N21" s="447">
        <f>+N9+N19</f>
        <v>3190</v>
      </c>
      <c r="O21" s="560"/>
      <c r="P21" s="447">
        <f>+P9+P19</f>
        <v>0</v>
      </c>
      <c r="Q21" s="560"/>
      <c r="R21" s="447">
        <f>+R9+R19</f>
        <v>3190</v>
      </c>
    </row>
    <row r="22" spans="1:18" s="517" customFormat="1" ht="8.25" customHeight="1" hidden="1">
      <c r="A22" s="437"/>
      <c r="B22" s="423"/>
      <c r="C22" s="434"/>
      <c r="D22" s="434"/>
      <c r="E22" s="432"/>
      <c r="F22" s="434"/>
      <c r="G22" s="432"/>
      <c r="H22" s="434"/>
      <c r="I22" s="434"/>
      <c r="J22" s="434"/>
      <c r="K22" s="434"/>
      <c r="L22" s="434"/>
      <c r="M22" s="432"/>
      <c r="N22" s="450"/>
      <c r="O22" s="432"/>
      <c r="P22" s="451"/>
      <c r="Q22" s="432"/>
      <c r="R22" s="450"/>
    </row>
    <row r="23" spans="1:19" s="517" customFormat="1" ht="15.75" hidden="1" thickBot="1">
      <c r="A23" s="469" t="s">
        <v>117</v>
      </c>
      <c r="B23" s="620"/>
      <c r="C23" s="469"/>
      <c r="D23" s="469"/>
      <c r="E23" s="560"/>
      <c r="F23" s="469"/>
      <c r="G23" s="560"/>
      <c r="H23" s="621"/>
      <c r="I23" s="560"/>
      <c r="J23" s="621"/>
      <c r="K23" s="560"/>
      <c r="L23" s="469"/>
      <c r="M23" s="560"/>
      <c r="N23" s="556">
        <f>+SUM(C23:L23)</f>
        <v>0</v>
      </c>
      <c r="O23" s="560"/>
      <c r="P23" s="556">
        <v>0</v>
      </c>
      <c r="Q23" s="560"/>
      <c r="R23" s="556">
        <f>+N23+P23</f>
        <v>0</v>
      </c>
      <c r="S23" s="152"/>
    </row>
    <row r="24" spans="1:19" s="517" customFormat="1" ht="15.75" hidden="1" thickTop="1">
      <c r="A24" s="518"/>
      <c r="B24" s="620"/>
      <c r="C24" s="622"/>
      <c r="D24" s="556"/>
      <c r="E24" s="622"/>
      <c r="F24" s="620"/>
      <c r="G24" s="622"/>
      <c r="H24" s="620"/>
      <c r="I24" s="622"/>
      <c r="J24" s="623"/>
      <c r="K24" s="622"/>
      <c r="L24" s="623"/>
      <c r="M24" s="624"/>
      <c r="N24" s="625"/>
      <c r="O24" s="626"/>
      <c r="P24" s="625"/>
      <c r="Q24" s="623"/>
      <c r="R24" s="625"/>
      <c r="S24" s="519"/>
    </row>
    <row r="25" spans="1:19" s="517" customFormat="1" ht="15" hidden="1">
      <c r="A25" s="516" t="s">
        <v>555</v>
      </c>
      <c r="B25" s="560"/>
      <c r="C25" s="469">
        <f>+C37</f>
        <v>0</v>
      </c>
      <c r="D25" s="469">
        <f aca="true" t="shared" si="0" ref="D25:Q25">+D37</f>
        <v>0</v>
      </c>
      <c r="E25" s="469">
        <f t="shared" si="0"/>
        <v>0</v>
      </c>
      <c r="F25" s="469">
        <f t="shared" si="0"/>
        <v>0</v>
      </c>
      <c r="G25" s="469">
        <f t="shared" si="0"/>
        <v>0</v>
      </c>
      <c r="H25" s="469">
        <f t="shared" si="0"/>
        <v>0</v>
      </c>
      <c r="I25" s="469">
        <f t="shared" si="0"/>
        <v>0</v>
      </c>
      <c r="J25" s="469">
        <f t="shared" si="0"/>
        <v>0</v>
      </c>
      <c r="K25" s="469">
        <f t="shared" si="0"/>
        <v>0</v>
      </c>
      <c r="L25" s="469">
        <f>+L55</f>
        <v>52</v>
      </c>
      <c r="M25" s="469">
        <f t="shared" si="0"/>
        <v>0</v>
      </c>
      <c r="N25" s="556">
        <f>+N55</f>
        <v>52</v>
      </c>
      <c r="O25" s="469">
        <f t="shared" si="0"/>
        <v>0</v>
      </c>
      <c r="P25" s="469">
        <f t="shared" si="0"/>
        <v>0</v>
      </c>
      <c r="Q25" s="469">
        <f t="shared" si="0"/>
        <v>0</v>
      </c>
      <c r="R25" s="556">
        <f>+R55</f>
        <v>52</v>
      </c>
      <c r="S25" s="152"/>
    </row>
    <row r="26" spans="1:19" s="517" customFormat="1" ht="15" hidden="1">
      <c r="A26" s="441" t="s">
        <v>197</v>
      </c>
      <c r="B26" s="627"/>
      <c r="C26" s="555"/>
      <c r="D26" s="556"/>
      <c r="E26" s="555"/>
      <c r="F26" s="628"/>
      <c r="G26" s="555"/>
      <c r="H26" s="628"/>
      <c r="I26" s="555"/>
      <c r="J26" s="555"/>
      <c r="K26" s="555"/>
      <c r="L26" s="555"/>
      <c r="M26" s="555"/>
      <c r="N26" s="628"/>
      <c r="O26" s="554">
        <v>0</v>
      </c>
      <c r="P26" s="628"/>
      <c r="Q26" s="555"/>
      <c r="R26" s="628"/>
      <c r="S26" s="152"/>
    </row>
    <row r="27" spans="1:19" s="517" customFormat="1" ht="15" hidden="1">
      <c r="A27" s="441" t="s">
        <v>30</v>
      </c>
      <c r="B27" s="627"/>
      <c r="C27" s="555"/>
      <c r="D27" s="556"/>
      <c r="E27" s="555"/>
      <c r="F27" s="628"/>
      <c r="G27" s="555"/>
      <c r="H27" s="628"/>
      <c r="I27" s="555"/>
      <c r="J27" s="555"/>
      <c r="K27" s="555"/>
      <c r="L27" s="555"/>
      <c r="M27" s="555"/>
      <c r="N27" s="628"/>
      <c r="O27" s="554">
        <v>0</v>
      </c>
      <c r="P27" s="628"/>
      <c r="Q27" s="555"/>
      <c r="R27" s="628"/>
      <c r="S27" s="152"/>
    </row>
    <row r="28" spans="1:19" s="517" customFormat="1" ht="15" hidden="1">
      <c r="A28" s="441" t="s">
        <v>31</v>
      </c>
      <c r="B28" s="627"/>
      <c r="C28" s="555"/>
      <c r="D28" s="556"/>
      <c r="E28" s="555"/>
      <c r="F28" s="628"/>
      <c r="G28" s="555"/>
      <c r="H28" s="628"/>
      <c r="I28" s="555"/>
      <c r="J28" s="555"/>
      <c r="K28" s="555"/>
      <c r="L28" s="555"/>
      <c r="M28" s="555"/>
      <c r="N28" s="628"/>
      <c r="O28" s="554">
        <v>0</v>
      </c>
      <c r="P28" s="628"/>
      <c r="Q28" s="555"/>
      <c r="R28" s="628"/>
      <c r="S28" s="152"/>
    </row>
    <row r="29" spans="1:19" s="517" customFormat="1" ht="15" hidden="1">
      <c r="A29" s="441" t="s">
        <v>32</v>
      </c>
      <c r="B29" s="627"/>
      <c r="C29" s="555"/>
      <c r="D29" s="556"/>
      <c r="E29" s="555"/>
      <c r="F29" s="628"/>
      <c r="G29" s="555"/>
      <c r="H29" s="628"/>
      <c r="I29" s="555"/>
      <c r="J29" s="555"/>
      <c r="K29" s="555"/>
      <c r="L29" s="555"/>
      <c r="M29" s="555"/>
      <c r="N29" s="628"/>
      <c r="O29" s="554">
        <v>0</v>
      </c>
      <c r="P29" s="628"/>
      <c r="Q29" s="555"/>
      <c r="R29" s="628"/>
      <c r="S29" s="152"/>
    </row>
    <row r="30" spans="1:19" s="517" customFormat="1" ht="15" hidden="1">
      <c r="A30" s="441" t="s">
        <v>33</v>
      </c>
      <c r="B30" s="627"/>
      <c r="C30" s="555"/>
      <c r="D30" s="556"/>
      <c r="E30" s="555"/>
      <c r="F30" s="628"/>
      <c r="G30" s="555"/>
      <c r="H30" s="628"/>
      <c r="I30" s="555"/>
      <c r="J30" s="555"/>
      <c r="K30" s="555"/>
      <c r="L30" s="555"/>
      <c r="M30" s="555"/>
      <c r="N30" s="628"/>
      <c r="O30" s="554">
        <v>0</v>
      </c>
      <c r="P30" s="628"/>
      <c r="Q30" s="555"/>
      <c r="R30" s="628"/>
      <c r="S30" s="152"/>
    </row>
    <row r="31" spans="1:19" s="517" customFormat="1" ht="15" hidden="1">
      <c r="A31" s="441" t="s">
        <v>34</v>
      </c>
      <c r="B31" s="627"/>
      <c r="C31" s="555"/>
      <c r="D31" s="556"/>
      <c r="E31" s="555"/>
      <c r="F31" s="628"/>
      <c r="G31" s="555"/>
      <c r="H31" s="628"/>
      <c r="I31" s="555"/>
      <c r="J31" s="555"/>
      <c r="K31" s="555"/>
      <c r="L31" s="555"/>
      <c r="M31" s="555"/>
      <c r="N31" s="628"/>
      <c r="O31" s="554">
        <v>0</v>
      </c>
      <c r="P31" s="628"/>
      <c r="Q31" s="555"/>
      <c r="R31" s="628"/>
      <c r="S31" s="152"/>
    </row>
    <row r="32" spans="1:19" s="517" customFormat="1" ht="15" hidden="1">
      <c r="A32" s="441" t="s">
        <v>35</v>
      </c>
      <c r="B32" s="627"/>
      <c r="C32" s="555"/>
      <c r="D32" s="556"/>
      <c r="E32" s="555"/>
      <c r="F32" s="628"/>
      <c r="G32" s="555"/>
      <c r="H32" s="628"/>
      <c r="I32" s="555"/>
      <c r="J32" s="555"/>
      <c r="K32" s="555"/>
      <c r="L32" s="555"/>
      <c r="M32" s="555"/>
      <c r="N32" s="628"/>
      <c r="O32" s="554">
        <v>0</v>
      </c>
      <c r="P32" s="628"/>
      <c r="Q32" s="555"/>
      <c r="R32" s="628"/>
      <c r="S32" s="152"/>
    </row>
    <row r="33" spans="1:19" s="517" customFormat="1" ht="15" hidden="1">
      <c r="A33" s="441" t="s">
        <v>38</v>
      </c>
      <c r="B33" s="627"/>
      <c r="C33" s="555"/>
      <c r="D33" s="556"/>
      <c r="E33" s="555"/>
      <c r="F33" s="628"/>
      <c r="G33" s="555"/>
      <c r="H33" s="628"/>
      <c r="I33" s="555"/>
      <c r="J33" s="555"/>
      <c r="K33" s="555"/>
      <c r="L33" s="555"/>
      <c r="M33" s="555"/>
      <c r="N33" s="628"/>
      <c r="O33" s="554">
        <v>0</v>
      </c>
      <c r="P33" s="628"/>
      <c r="Q33" s="555"/>
      <c r="R33" s="628"/>
      <c r="S33" s="152"/>
    </row>
    <row r="34" spans="1:19" s="517" customFormat="1" ht="15" hidden="1">
      <c r="A34" s="441" t="s">
        <v>40</v>
      </c>
      <c r="B34" s="627"/>
      <c r="C34" s="555"/>
      <c r="D34" s="556"/>
      <c r="E34" s="555"/>
      <c r="F34" s="628"/>
      <c r="G34" s="555"/>
      <c r="H34" s="628"/>
      <c r="I34" s="555"/>
      <c r="J34" s="555"/>
      <c r="K34" s="555"/>
      <c r="L34" s="555"/>
      <c r="M34" s="555"/>
      <c r="N34" s="628"/>
      <c r="O34" s="554">
        <v>0</v>
      </c>
      <c r="P34" s="628"/>
      <c r="Q34" s="555"/>
      <c r="R34" s="628"/>
      <c r="S34" s="152"/>
    </row>
    <row r="35" spans="1:19" s="517" customFormat="1" ht="15" hidden="1">
      <c r="A35" s="441" t="s">
        <v>41</v>
      </c>
      <c r="B35" s="627"/>
      <c r="C35" s="555"/>
      <c r="D35" s="556"/>
      <c r="E35" s="555"/>
      <c r="F35" s="628"/>
      <c r="G35" s="555"/>
      <c r="H35" s="628"/>
      <c r="I35" s="555"/>
      <c r="J35" s="555"/>
      <c r="K35" s="555"/>
      <c r="L35" s="555"/>
      <c r="M35" s="555"/>
      <c r="N35" s="628"/>
      <c r="O35" s="554">
        <v>0</v>
      </c>
      <c r="P35" s="628"/>
      <c r="Q35" s="555"/>
      <c r="R35" s="628"/>
      <c r="S35" s="152"/>
    </row>
    <row r="36" spans="1:19" s="517" customFormat="1" ht="15" hidden="1">
      <c r="A36" s="441" t="s">
        <v>42</v>
      </c>
      <c r="B36" s="627"/>
      <c r="C36" s="555"/>
      <c r="D36" s="556"/>
      <c r="E36" s="555"/>
      <c r="F36" s="628"/>
      <c r="G36" s="555"/>
      <c r="H36" s="628"/>
      <c r="I36" s="555"/>
      <c r="J36" s="555"/>
      <c r="K36" s="555"/>
      <c r="L36" s="555"/>
      <c r="M36" s="555"/>
      <c r="N36" s="628"/>
      <c r="O36" s="554">
        <v>0</v>
      </c>
      <c r="P36" s="628"/>
      <c r="Q36" s="555"/>
      <c r="R36" s="628"/>
      <c r="S36" s="152"/>
    </row>
    <row r="37" spans="1:19" s="517" customFormat="1" ht="15" hidden="1">
      <c r="A37" s="441" t="s">
        <v>43</v>
      </c>
      <c r="B37" s="627"/>
      <c r="C37" s="555"/>
      <c r="D37" s="556"/>
      <c r="E37" s="555"/>
      <c r="F37" s="628"/>
      <c r="G37" s="555"/>
      <c r="H37" s="628"/>
      <c r="I37" s="555"/>
      <c r="J37" s="555"/>
      <c r="K37" s="555"/>
      <c r="L37" s="555"/>
      <c r="M37" s="555"/>
      <c r="N37" s="628"/>
      <c r="O37" s="554">
        <v>0</v>
      </c>
      <c r="P37" s="628"/>
      <c r="Q37" s="555"/>
      <c r="R37" s="628"/>
      <c r="S37" s="152"/>
    </row>
    <row r="38" spans="1:19" s="517" customFormat="1" ht="15" hidden="1">
      <c r="A38" s="441" t="s">
        <v>44</v>
      </c>
      <c r="B38" s="627"/>
      <c r="C38" s="555"/>
      <c r="D38" s="556"/>
      <c r="E38" s="555"/>
      <c r="F38" s="628"/>
      <c r="G38" s="555"/>
      <c r="H38" s="628"/>
      <c r="I38" s="555"/>
      <c r="J38" s="555"/>
      <c r="K38" s="555"/>
      <c r="L38" s="555"/>
      <c r="M38" s="555"/>
      <c r="N38" s="628"/>
      <c r="O38" s="554">
        <v>0</v>
      </c>
      <c r="P38" s="628"/>
      <c r="Q38" s="555"/>
      <c r="R38" s="628"/>
      <c r="S38" s="152"/>
    </row>
    <row r="39" spans="1:19" s="517" customFormat="1" ht="15" hidden="1">
      <c r="A39" s="441" t="s">
        <v>45</v>
      </c>
      <c r="B39" s="627"/>
      <c r="C39" s="555"/>
      <c r="D39" s="556"/>
      <c r="E39" s="555"/>
      <c r="F39" s="628"/>
      <c r="G39" s="555"/>
      <c r="H39" s="628"/>
      <c r="I39" s="555"/>
      <c r="J39" s="555"/>
      <c r="K39" s="555"/>
      <c r="L39" s="555"/>
      <c r="M39" s="555"/>
      <c r="N39" s="628"/>
      <c r="O39" s="554">
        <v>0</v>
      </c>
      <c r="P39" s="628"/>
      <c r="Q39" s="555"/>
      <c r="R39" s="628"/>
      <c r="S39" s="152"/>
    </row>
    <row r="40" spans="1:19" s="517" customFormat="1" ht="15" hidden="1">
      <c r="A40" s="441" t="s">
        <v>46</v>
      </c>
      <c r="B40" s="627"/>
      <c r="C40" s="555"/>
      <c r="D40" s="556"/>
      <c r="E40" s="555"/>
      <c r="F40" s="628"/>
      <c r="G40" s="555"/>
      <c r="H40" s="628"/>
      <c r="I40" s="555"/>
      <c r="J40" s="555"/>
      <c r="K40" s="555"/>
      <c r="L40" s="555"/>
      <c r="M40" s="555"/>
      <c r="N40" s="628"/>
      <c r="O40" s="554">
        <v>0</v>
      </c>
      <c r="P40" s="628"/>
      <c r="Q40" s="555"/>
      <c r="R40" s="628"/>
      <c r="S40" s="152"/>
    </row>
    <row r="41" spans="1:19" s="517" customFormat="1" ht="15" hidden="1">
      <c r="A41" s="441" t="s">
        <v>47</v>
      </c>
      <c r="B41" s="627"/>
      <c r="C41" s="555"/>
      <c r="D41" s="556"/>
      <c r="E41" s="555"/>
      <c r="F41" s="628"/>
      <c r="G41" s="555"/>
      <c r="H41" s="628"/>
      <c r="I41" s="555"/>
      <c r="J41" s="555"/>
      <c r="K41" s="555"/>
      <c r="L41" s="555"/>
      <c r="M41" s="555"/>
      <c r="N41" s="628"/>
      <c r="O41" s="554">
        <v>0</v>
      </c>
      <c r="P41" s="628"/>
      <c r="Q41" s="555"/>
      <c r="R41" s="628"/>
      <c r="S41" s="152"/>
    </row>
    <row r="42" spans="1:19" s="517" customFormat="1" ht="15" hidden="1">
      <c r="A42" s="441" t="s">
        <v>198</v>
      </c>
      <c r="B42" s="627"/>
      <c r="C42" s="555"/>
      <c r="D42" s="556"/>
      <c r="E42" s="555"/>
      <c r="F42" s="628"/>
      <c r="G42" s="555"/>
      <c r="H42" s="628"/>
      <c r="I42" s="555"/>
      <c r="J42" s="555"/>
      <c r="K42" s="555"/>
      <c r="L42" s="555"/>
      <c r="M42" s="555"/>
      <c r="N42" s="628"/>
      <c r="O42" s="554">
        <v>0</v>
      </c>
      <c r="P42" s="628"/>
      <c r="Q42" s="555"/>
      <c r="R42" s="628"/>
      <c r="S42" s="152"/>
    </row>
    <row r="43" spans="1:19" s="517" customFormat="1" ht="15" hidden="1">
      <c r="A43" s="441" t="s">
        <v>49</v>
      </c>
      <c r="B43" s="627"/>
      <c r="C43" s="555"/>
      <c r="D43" s="556"/>
      <c r="E43" s="555"/>
      <c r="F43" s="628"/>
      <c r="G43" s="555"/>
      <c r="H43" s="628"/>
      <c r="I43" s="555"/>
      <c r="J43" s="555"/>
      <c r="K43" s="555"/>
      <c r="L43" s="555"/>
      <c r="M43" s="555"/>
      <c r="N43" s="628"/>
      <c r="O43" s="554">
        <v>0</v>
      </c>
      <c r="P43" s="628"/>
      <c r="Q43" s="555"/>
      <c r="R43" s="628"/>
      <c r="S43" s="152"/>
    </row>
    <row r="44" spans="1:19" s="517" customFormat="1" ht="15" hidden="1">
      <c r="A44" s="441" t="s">
        <v>50</v>
      </c>
      <c r="B44" s="627"/>
      <c r="C44" s="555"/>
      <c r="D44" s="556"/>
      <c r="E44" s="555"/>
      <c r="F44" s="628"/>
      <c r="G44" s="555"/>
      <c r="H44" s="628"/>
      <c r="I44" s="555"/>
      <c r="J44" s="555"/>
      <c r="K44" s="555"/>
      <c r="L44" s="555"/>
      <c r="M44" s="555"/>
      <c r="N44" s="628"/>
      <c r="O44" s="554">
        <v>0</v>
      </c>
      <c r="P44" s="628"/>
      <c r="Q44" s="555"/>
      <c r="R44" s="628"/>
      <c r="S44" s="152"/>
    </row>
    <row r="45" spans="1:19" s="517" customFormat="1" ht="15" hidden="1">
      <c r="A45" s="441" t="s">
        <v>51</v>
      </c>
      <c r="B45" s="627"/>
      <c r="C45" s="555"/>
      <c r="D45" s="556"/>
      <c r="E45" s="555"/>
      <c r="F45" s="628"/>
      <c r="G45" s="555"/>
      <c r="H45" s="628"/>
      <c r="I45" s="555"/>
      <c r="J45" s="555"/>
      <c r="K45" s="555"/>
      <c r="L45" s="555"/>
      <c r="M45" s="555"/>
      <c r="N45" s="628"/>
      <c r="O45" s="554">
        <v>0</v>
      </c>
      <c r="P45" s="628"/>
      <c r="Q45" s="555"/>
      <c r="R45" s="628"/>
      <c r="S45" s="152"/>
    </row>
    <row r="46" spans="1:19" s="517" customFormat="1" ht="15" hidden="1">
      <c r="A46" s="441" t="s">
        <v>52</v>
      </c>
      <c r="B46" s="627"/>
      <c r="C46" s="555"/>
      <c r="D46" s="556"/>
      <c r="E46" s="555"/>
      <c r="F46" s="628"/>
      <c r="G46" s="555"/>
      <c r="H46" s="628"/>
      <c r="I46" s="555"/>
      <c r="J46" s="555"/>
      <c r="K46" s="555"/>
      <c r="L46" s="555"/>
      <c r="M46" s="555"/>
      <c r="N46" s="628"/>
      <c r="O46" s="554">
        <v>0</v>
      </c>
      <c r="P46" s="628"/>
      <c r="Q46" s="555"/>
      <c r="R46" s="628"/>
      <c r="S46" s="152"/>
    </row>
    <row r="47" spans="1:19" s="517" customFormat="1" ht="15" hidden="1">
      <c r="A47" s="441" t="s">
        <v>199</v>
      </c>
      <c r="B47" s="560"/>
      <c r="C47" s="555">
        <v>0</v>
      </c>
      <c r="D47" s="556"/>
      <c r="E47" s="555">
        <v>0</v>
      </c>
      <c r="F47" s="628"/>
      <c r="G47" s="555"/>
      <c r="H47" s="628"/>
      <c r="I47" s="555"/>
      <c r="J47" s="555"/>
      <c r="K47" s="555">
        <v>0</v>
      </c>
      <c r="L47" s="441"/>
      <c r="M47" s="555">
        <v>0</v>
      </c>
      <c r="N47" s="560"/>
      <c r="O47" s="554">
        <v>0</v>
      </c>
      <c r="P47" s="560"/>
      <c r="Q47" s="555">
        <v>0</v>
      </c>
      <c r="R47" s="560"/>
      <c r="S47" s="152"/>
    </row>
    <row r="48" spans="1:19" s="517" customFormat="1" ht="15" hidden="1">
      <c r="A48" s="441" t="s">
        <v>54</v>
      </c>
      <c r="B48" s="627"/>
      <c r="C48" s="555"/>
      <c r="D48" s="556"/>
      <c r="E48" s="555"/>
      <c r="F48" s="628"/>
      <c r="G48" s="555"/>
      <c r="H48" s="628"/>
      <c r="I48" s="555"/>
      <c r="J48" s="555"/>
      <c r="K48" s="555"/>
      <c r="L48" s="555"/>
      <c r="M48" s="555"/>
      <c r="N48" s="628"/>
      <c r="O48" s="554">
        <v>0</v>
      </c>
      <c r="P48" s="628"/>
      <c r="Q48" s="555"/>
      <c r="R48" s="628"/>
      <c r="S48" s="152"/>
    </row>
    <row r="49" spans="1:19" s="517" customFormat="1" ht="15" hidden="1">
      <c r="A49" s="441" t="s">
        <v>55</v>
      </c>
      <c r="B49" s="627"/>
      <c r="C49" s="629"/>
      <c r="D49" s="556"/>
      <c r="E49" s="629"/>
      <c r="F49" s="628"/>
      <c r="G49" s="629"/>
      <c r="H49" s="628"/>
      <c r="I49" s="629"/>
      <c r="J49" s="555"/>
      <c r="K49" s="629"/>
      <c r="L49" s="555"/>
      <c r="M49" s="629"/>
      <c r="N49" s="628"/>
      <c r="O49" s="554">
        <v>0</v>
      </c>
      <c r="P49" s="628"/>
      <c r="Q49" s="629"/>
      <c r="R49" s="628"/>
      <c r="S49" s="152"/>
    </row>
    <row r="50" spans="1:19" s="517" customFormat="1" ht="15" hidden="1">
      <c r="A50" s="441" t="s">
        <v>56</v>
      </c>
      <c r="B50" s="560"/>
      <c r="C50" s="630">
        <v>0</v>
      </c>
      <c r="D50" s="556"/>
      <c r="E50" s="630">
        <v>0</v>
      </c>
      <c r="F50" s="631"/>
      <c r="G50" s="632"/>
      <c r="H50" s="631"/>
      <c r="I50" s="632"/>
      <c r="J50" s="554"/>
      <c r="K50" s="630">
        <v>0</v>
      </c>
      <c r="L50" s="441"/>
      <c r="M50" s="630">
        <v>0</v>
      </c>
      <c r="N50" s="560"/>
      <c r="O50" s="554">
        <v>0</v>
      </c>
      <c r="P50" s="560"/>
      <c r="Q50" s="630">
        <v>0</v>
      </c>
      <c r="R50" s="560"/>
      <c r="S50" s="152"/>
    </row>
    <row r="51" spans="1:19" s="517" customFormat="1" ht="15" hidden="1">
      <c r="A51" s="441" t="s">
        <v>57</v>
      </c>
      <c r="B51" s="560"/>
      <c r="C51" s="630">
        <v>0</v>
      </c>
      <c r="D51" s="556"/>
      <c r="E51" s="630">
        <v>0</v>
      </c>
      <c r="F51" s="631"/>
      <c r="G51" s="632"/>
      <c r="H51" s="631"/>
      <c r="I51" s="632"/>
      <c r="J51" s="554"/>
      <c r="K51" s="630">
        <v>0</v>
      </c>
      <c r="L51" s="441"/>
      <c r="M51" s="630">
        <v>0</v>
      </c>
      <c r="N51" s="560"/>
      <c r="O51" s="554">
        <v>0</v>
      </c>
      <c r="P51" s="560"/>
      <c r="Q51" s="630">
        <v>0</v>
      </c>
      <c r="R51" s="560"/>
      <c r="S51" s="152"/>
    </row>
    <row r="52" spans="1:19" s="517" customFormat="1" ht="15" hidden="1">
      <c r="A52" s="633"/>
      <c r="B52" s="627"/>
      <c r="C52" s="629"/>
      <c r="D52" s="556"/>
      <c r="E52" s="629"/>
      <c r="F52" s="628"/>
      <c r="G52" s="629"/>
      <c r="H52" s="628"/>
      <c r="I52" s="629"/>
      <c r="J52" s="555"/>
      <c r="K52" s="629"/>
      <c r="L52" s="555"/>
      <c r="M52" s="629"/>
      <c r="N52" s="628"/>
      <c r="O52" s="554">
        <v>0</v>
      </c>
      <c r="P52" s="628"/>
      <c r="Q52" s="555"/>
      <c r="R52" s="628"/>
      <c r="S52" s="152"/>
    </row>
    <row r="53" spans="1:19" s="517" customFormat="1" ht="15" hidden="1">
      <c r="A53" s="441" t="s">
        <v>200</v>
      </c>
      <c r="B53" s="627"/>
      <c r="C53" s="555"/>
      <c r="D53" s="556"/>
      <c r="E53" s="555"/>
      <c r="F53" s="628"/>
      <c r="G53" s="555"/>
      <c r="H53" s="628"/>
      <c r="I53" s="555"/>
      <c r="J53" s="555"/>
      <c r="K53" s="555"/>
      <c r="L53" s="555"/>
      <c r="M53" s="555"/>
      <c r="N53" s="628"/>
      <c r="O53" s="554">
        <v>0</v>
      </c>
      <c r="P53" s="628"/>
      <c r="Q53" s="555"/>
      <c r="R53" s="628"/>
      <c r="S53" s="152"/>
    </row>
    <row r="54" spans="1:19" s="517" customFormat="1" ht="7.5" customHeight="1" hidden="1">
      <c r="A54" s="634"/>
      <c r="B54" s="627"/>
      <c r="C54" s="552"/>
      <c r="D54" s="556"/>
      <c r="E54" s="552"/>
      <c r="F54" s="553"/>
      <c r="G54" s="552"/>
      <c r="H54" s="553"/>
      <c r="I54" s="552"/>
      <c r="J54" s="552"/>
      <c r="K54" s="552"/>
      <c r="L54" s="552"/>
      <c r="M54" s="552"/>
      <c r="N54" s="553"/>
      <c r="O54" s="554"/>
      <c r="P54" s="553"/>
      <c r="Q54" s="555"/>
      <c r="R54" s="553"/>
      <c r="S54" s="519"/>
    </row>
    <row r="55" spans="1:19" s="517" customFormat="1" ht="15.75" thickBot="1">
      <c r="A55" s="635" t="s">
        <v>583</v>
      </c>
      <c r="B55" s="560"/>
      <c r="C55" s="469">
        <v>0</v>
      </c>
      <c r="D55" s="469">
        <v>0</v>
      </c>
      <c r="E55" s="560"/>
      <c r="F55" s="469">
        <v>0</v>
      </c>
      <c r="G55" s="560"/>
      <c r="H55" s="619"/>
      <c r="I55" s="560"/>
      <c r="J55" s="619"/>
      <c r="K55" s="560"/>
      <c r="L55" s="469">
        <f>+OD!G65</f>
        <v>52</v>
      </c>
      <c r="M55" s="560"/>
      <c r="N55" s="556">
        <f>+SUM(C55:L55)</f>
        <v>52</v>
      </c>
      <c r="O55" s="560"/>
      <c r="P55" s="469">
        <v>0</v>
      </c>
      <c r="Q55" s="560"/>
      <c r="R55" s="556">
        <f>+N55+P55</f>
        <v>52</v>
      </c>
      <c r="S55" s="152" t="s">
        <v>39</v>
      </c>
    </row>
    <row r="56" spans="1:18" ht="15.75" hidden="1" thickTop="1">
      <c r="A56" s="441" t="s">
        <v>49</v>
      </c>
      <c r="B56" s="636"/>
      <c r="C56" s="451"/>
      <c r="D56" s="451"/>
      <c r="E56" s="637"/>
      <c r="F56" s="451"/>
      <c r="G56" s="637"/>
      <c r="H56" s="451"/>
      <c r="I56" s="451"/>
      <c r="J56" s="451"/>
      <c r="K56" s="451"/>
      <c r="L56" s="451"/>
      <c r="M56" s="637"/>
      <c r="N56" s="450">
        <v>0</v>
      </c>
      <c r="O56" s="637"/>
      <c r="P56" s="451"/>
      <c r="Q56" s="637"/>
      <c r="R56" s="439">
        <v>0</v>
      </c>
    </row>
    <row r="57" spans="1:18" ht="15" hidden="1">
      <c r="A57" s="441" t="s">
        <v>50</v>
      </c>
      <c r="B57" s="636"/>
      <c r="C57" s="451"/>
      <c r="D57" s="451"/>
      <c r="E57" s="637"/>
      <c r="F57" s="451"/>
      <c r="G57" s="637"/>
      <c r="H57" s="451"/>
      <c r="I57" s="451"/>
      <c r="J57" s="451"/>
      <c r="K57" s="451"/>
      <c r="L57" s="451"/>
      <c r="M57" s="637"/>
      <c r="N57" s="450">
        <v>0</v>
      </c>
      <c r="O57" s="637"/>
      <c r="P57" s="451"/>
      <c r="Q57" s="637"/>
      <c r="R57" s="439">
        <v>0</v>
      </c>
    </row>
    <row r="58" spans="1:18" ht="15" hidden="1">
      <c r="A58" s="441" t="s">
        <v>51</v>
      </c>
      <c r="B58" s="636"/>
      <c r="C58" s="451"/>
      <c r="D58" s="451"/>
      <c r="E58" s="637"/>
      <c r="F58" s="451"/>
      <c r="G58" s="637"/>
      <c r="H58" s="451"/>
      <c r="I58" s="451"/>
      <c r="J58" s="451"/>
      <c r="K58" s="451"/>
      <c r="L58" s="451"/>
      <c r="M58" s="637"/>
      <c r="N58" s="450">
        <v>0</v>
      </c>
      <c r="O58" s="637"/>
      <c r="P58" s="451"/>
      <c r="Q58" s="637"/>
      <c r="R58" s="439">
        <v>0</v>
      </c>
    </row>
    <row r="59" spans="1:18" ht="15" hidden="1">
      <c r="A59" s="441" t="s">
        <v>52</v>
      </c>
      <c r="B59" s="636"/>
      <c r="C59" s="451"/>
      <c r="D59" s="451"/>
      <c r="E59" s="637"/>
      <c r="F59" s="451"/>
      <c r="G59" s="637"/>
      <c r="H59" s="451"/>
      <c r="I59" s="451"/>
      <c r="J59" s="451"/>
      <c r="K59" s="451"/>
      <c r="L59" s="451"/>
      <c r="M59" s="637"/>
      <c r="N59" s="450">
        <v>0</v>
      </c>
      <c r="O59" s="637"/>
      <c r="P59" s="451"/>
      <c r="Q59" s="637"/>
      <c r="R59" s="439">
        <v>0</v>
      </c>
    </row>
    <row r="60" spans="1:18" ht="15" hidden="1">
      <c r="A60" s="441" t="s">
        <v>199</v>
      </c>
      <c r="B60" s="560"/>
      <c r="C60" s="451">
        <v>0</v>
      </c>
      <c r="D60" s="451">
        <v>0</v>
      </c>
      <c r="E60" s="637"/>
      <c r="F60" s="451"/>
      <c r="G60" s="637"/>
      <c r="H60" s="451"/>
      <c r="I60" s="451"/>
      <c r="J60" s="451">
        <v>0</v>
      </c>
      <c r="K60" s="441"/>
      <c r="L60" s="451">
        <v>0</v>
      </c>
      <c r="M60" s="560"/>
      <c r="N60" s="450">
        <v>0</v>
      </c>
      <c r="O60" s="560"/>
      <c r="P60" s="451">
        <v>0</v>
      </c>
      <c r="Q60" s="560"/>
      <c r="R60" s="439">
        <v>0</v>
      </c>
    </row>
    <row r="61" spans="1:18" ht="15" hidden="1">
      <c r="A61" s="441" t="s">
        <v>54</v>
      </c>
      <c r="B61" s="636"/>
      <c r="C61" s="451"/>
      <c r="D61" s="451"/>
      <c r="E61" s="637"/>
      <c r="F61" s="451"/>
      <c r="G61" s="637"/>
      <c r="H61" s="451"/>
      <c r="I61" s="451"/>
      <c r="J61" s="451"/>
      <c r="K61" s="451"/>
      <c r="L61" s="451"/>
      <c r="M61" s="637"/>
      <c r="N61" s="450">
        <v>0</v>
      </c>
      <c r="O61" s="637"/>
      <c r="P61" s="451"/>
      <c r="Q61" s="637"/>
      <c r="R61" s="439">
        <v>0</v>
      </c>
    </row>
    <row r="62" spans="1:18" ht="15" hidden="1">
      <c r="A62" s="441" t="s">
        <v>55</v>
      </c>
      <c r="B62" s="636"/>
      <c r="C62" s="638"/>
      <c r="D62" s="638"/>
      <c r="E62" s="637"/>
      <c r="F62" s="638"/>
      <c r="G62" s="637"/>
      <c r="H62" s="638"/>
      <c r="I62" s="451"/>
      <c r="J62" s="638"/>
      <c r="K62" s="451"/>
      <c r="L62" s="638"/>
      <c r="M62" s="637"/>
      <c r="N62" s="450">
        <v>0</v>
      </c>
      <c r="O62" s="637"/>
      <c r="P62" s="638"/>
      <c r="Q62" s="637"/>
      <c r="R62" s="439">
        <v>0</v>
      </c>
    </row>
    <row r="63" spans="1:18" ht="15" hidden="1">
      <c r="A63" s="441" t="s">
        <v>56</v>
      </c>
      <c r="B63" s="560"/>
      <c r="C63" s="639">
        <v>0</v>
      </c>
      <c r="D63" s="639">
        <v>0</v>
      </c>
      <c r="E63" s="640"/>
      <c r="F63" s="641"/>
      <c r="G63" s="640"/>
      <c r="H63" s="641"/>
      <c r="I63" s="450"/>
      <c r="J63" s="639">
        <v>0</v>
      </c>
      <c r="K63" s="441"/>
      <c r="L63" s="639">
        <v>0</v>
      </c>
      <c r="M63" s="560"/>
      <c r="N63" s="450">
        <v>0</v>
      </c>
      <c r="O63" s="560"/>
      <c r="P63" s="639">
        <v>0</v>
      </c>
      <c r="Q63" s="560"/>
      <c r="R63" s="439">
        <v>0</v>
      </c>
    </row>
    <row r="64" spans="1:18" ht="15" hidden="1">
      <c r="A64" s="441" t="s">
        <v>57</v>
      </c>
      <c r="B64" s="560"/>
      <c r="C64" s="639">
        <v>0</v>
      </c>
      <c r="D64" s="639">
        <v>0</v>
      </c>
      <c r="E64" s="640"/>
      <c r="F64" s="641"/>
      <c r="G64" s="640"/>
      <c r="H64" s="641"/>
      <c r="I64" s="450"/>
      <c r="J64" s="639">
        <v>0</v>
      </c>
      <c r="K64" s="441"/>
      <c r="L64" s="639">
        <v>0</v>
      </c>
      <c r="M64" s="560"/>
      <c r="N64" s="450">
        <v>0</v>
      </c>
      <c r="O64" s="560"/>
      <c r="P64" s="639">
        <v>0</v>
      </c>
      <c r="Q64" s="560"/>
      <c r="R64" s="439">
        <v>0</v>
      </c>
    </row>
    <row r="65" spans="1:18" ht="15" hidden="1">
      <c r="A65" s="457"/>
      <c r="B65" s="636"/>
      <c r="C65" s="638"/>
      <c r="D65" s="638"/>
      <c r="E65" s="637"/>
      <c r="F65" s="638"/>
      <c r="G65" s="637"/>
      <c r="H65" s="638"/>
      <c r="I65" s="451"/>
      <c r="J65" s="638"/>
      <c r="K65" s="451"/>
      <c r="L65" s="638"/>
      <c r="M65" s="637"/>
      <c r="N65" s="450">
        <v>0</v>
      </c>
      <c r="O65" s="637"/>
      <c r="P65" s="451"/>
      <c r="Q65" s="637"/>
      <c r="R65" s="439">
        <v>0</v>
      </c>
    </row>
    <row r="66" spans="1:18" ht="15" hidden="1">
      <c r="A66" s="441" t="s">
        <v>200</v>
      </c>
      <c r="B66" s="636"/>
      <c r="C66" s="451"/>
      <c r="D66" s="451"/>
      <c r="E66" s="637"/>
      <c r="F66" s="451"/>
      <c r="G66" s="637"/>
      <c r="H66" s="451"/>
      <c r="I66" s="451"/>
      <c r="J66" s="451"/>
      <c r="K66" s="451"/>
      <c r="L66" s="451"/>
      <c r="M66" s="637"/>
      <c r="N66" s="450">
        <v>0</v>
      </c>
      <c r="O66" s="637"/>
      <c r="P66" s="451"/>
      <c r="Q66" s="637"/>
      <c r="R66" s="439">
        <v>0</v>
      </c>
    </row>
    <row r="67" spans="1:18" ht="7.5" customHeight="1" hidden="1">
      <c r="A67" s="642"/>
      <c r="B67" s="636"/>
      <c r="C67" s="458"/>
      <c r="D67" s="458"/>
      <c r="E67" s="454"/>
      <c r="F67" s="458"/>
      <c r="G67" s="454"/>
      <c r="H67" s="458"/>
      <c r="I67" s="458"/>
      <c r="J67" s="458"/>
      <c r="K67" s="458"/>
      <c r="L67" s="458"/>
      <c r="M67" s="454"/>
      <c r="N67" s="450"/>
      <c r="O67" s="454"/>
      <c r="P67" s="451"/>
      <c r="Q67" s="454"/>
      <c r="R67" s="450"/>
    </row>
    <row r="68" spans="1:18" ht="15.75" hidden="1" thickBot="1">
      <c r="A68" s="429" t="s">
        <v>519</v>
      </c>
      <c r="B68" s="560"/>
      <c r="C68" s="431">
        <v>58363</v>
      </c>
      <c r="D68" s="447">
        <v>10072</v>
      </c>
      <c r="E68" s="560"/>
      <c r="F68" s="447">
        <f>+F9+F34</f>
        <v>1163</v>
      </c>
      <c r="G68" s="560"/>
      <c r="H68" s="447">
        <v>0</v>
      </c>
      <c r="I68" s="441"/>
      <c r="J68" s="447">
        <v>0</v>
      </c>
      <c r="K68" s="441"/>
      <c r="L68" s="447">
        <f>+L9+L34+L36</f>
        <v>-60497</v>
      </c>
      <c r="M68" s="560"/>
      <c r="N68" s="447">
        <f>+N9+N34+N36</f>
        <v>3190</v>
      </c>
      <c r="O68" s="560"/>
      <c r="P68" s="447">
        <f>+P9+P34+P36</f>
        <v>0</v>
      </c>
      <c r="Q68" s="560"/>
      <c r="R68" s="447">
        <f>R9+R36+R31+R34</f>
        <v>3190</v>
      </c>
    </row>
    <row r="69" spans="1:18" ht="9.75" customHeight="1" hidden="1">
      <c r="A69" s="449"/>
      <c r="B69" s="423"/>
      <c r="C69" s="446"/>
      <c r="D69" s="446"/>
      <c r="E69" s="432"/>
      <c r="F69" s="446"/>
      <c r="G69" s="432"/>
      <c r="H69" s="446"/>
      <c r="I69" s="434"/>
      <c r="J69" s="446"/>
      <c r="K69" s="434"/>
      <c r="L69" s="446"/>
      <c r="M69" s="432"/>
      <c r="N69" s="439"/>
      <c r="O69" s="432"/>
      <c r="P69" s="440"/>
      <c r="Q69" s="432"/>
      <c r="R69" s="439"/>
    </row>
    <row r="70" spans="1:18" ht="45" customHeight="1" hidden="1">
      <c r="A70" s="452"/>
      <c r="B70" s="560"/>
      <c r="C70" s="446"/>
      <c r="D70" s="446"/>
      <c r="E70" s="432"/>
      <c r="F70" s="459"/>
      <c r="G70" s="432"/>
      <c r="H70" s="446"/>
      <c r="I70" s="434"/>
      <c r="J70" s="446"/>
      <c r="K70" s="434"/>
      <c r="L70" s="459"/>
      <c r="M70" s="560"/>
      <c r="N70" s="460"/>
      <c r="O70" s="432"/>
      <c r="P70" s="459"/>
      <c r="Q70" s="432"/>
      <c r="R70" s="460"/>
    </row>
    <row r="71" spans="1:18" ht="5.25" customHeight="1" thickTop="1">
      <c r="A71" s="434"/>
      <c r="B71" s="443"/>
      <c r="C71" s="434"/>
      <c r="D71" s="434"/>
      <c r="E71" s="432"/>
      <c r="F71" s="434"/>
      <c r="G71" s="432"/>
      <c r="H71" s="434"/>
      <c r="I71" s="434"/>
      <c r="J71" s="434"/>
      <c r="K71" s="434"/>
      <c r="L71" s="461"/>
      <c r="M71" s="432"/>
      <c r="N71" s="462"/>
      <c r="O71" s="432"/>
      <c r="P71" s="461"/>
      <c r="Q71" s="432"/>
      <c r="R71" s="462"/>
    </row>
    <row r="72" spans="1:18" s="114" customFormat="1" ht="15.75" customHeight="1" hidden="1">
      <c r="A72" s="452" t="s">
        <v>499</v>
      </c>
      <c r="B72" s="560"/>
      <c r="C72" s="446"/>
      <c r="D72" s="446"/>
      <c r="E72" s="432"/>
      <c r="F72" s="459"/>
      <c r="G72" s="432"/>
      <c r="H72" s="446"/>
      <c r="I72" s="434"/>
      <c r="J72" s="446"/>
      <c r="K72" s="434"/>
      <c r="L72" s="459"/>
      <c r="M72" s="560"/>
      <c r="N72" s="460">
        <v>0</v>
      </c>
      <c r="O72" s="432"/>
      <c r="P72" s="459"/>
      <c r="Q72" s="432"/>
      <c r="R72" s="460">
        <f>N72+P72</f>
        <v>0</v>
      </c>
    </row>
    <row r="73" spans="1:18" s="114" customFormat="1" ht="7.5" customHeight="1" hidden="1">
      <c r="A73" s="442"/>
      <c r="B73" s="443"/>
      <c r="C73" s="434"/>
      <c r="D73" s="434"/>
      <c r="E73" s="432"/>
      <c r="F73" s="434"/>
      <c r="G73" s="432"/>
      <c r="H73" s="434"/>
      <c r="I73" s="434"/>
      <c r="J73" s="434"/>
      <c r="K73" s="434"/>
      <c r="L73" s="461"/>
      <c r="M73" s="432"/>
      <c r="N73" s="462"/>
      <c r="O73" s="432"/>
      <c r="P73" s="461"/>
      <c r="Q73" s="432"/>
      <c r="R73" s="462"/>
    </row>
    <row r="74" spans="1:18" ht="30" customHeight="1" hidden="1">
      <c r="A74" s="525" t="s">
        <v>497</v>
      </c>
      <c r="B74" s="423"/>
      <c r="C74" s="446"/>
      <c r="D74" s="446"/>
      <c r="E74" s="432"/>
      <c r="F74" s="446"/>
      <c r="G74" s="432"/>
      <c r="H74" s="446"/>
      <c r="I74" s="434"/>
      <c r="J74" s="446"/>
      <c r="K74" s="434"/>
      <c r="L74" s="459"/>
      <c r="M74" s="560"/>
      <c r="N74" s="460">
        <f>L74</f>
        <v>0</v>
      </c>
      <c r="O74" s="432"/>
      <c r="P74" s="459"/>
      <c r="Q74" s="432"/>
      <c r="R74" s="460">
        <f>N74+P74</f>
        <v>0</v>
      </c>
    </row>
    <row r="75" spans="1:18" ht="5.25" customHeight="1">
      <c r="A75" s="463"/>
      <c r="B75" s="423"/>
      <c r="C75" s="464"/>
      <c r="D75" s="464"/>
      <c r="E75" s="432"/>
      <c r="F75" s="464"/>
      <c r="G75" s="432"/>
      <c r="H75" s="464"/>
      <c r="I75" s="434"/>
      <c r="J75" s="464"/>
      <c r="K75" s="434"/>
      <c r="L75" s="464"/>
      <c r="M75" s="432"/>
      <c r="N75" s="465"/>
      <c r="O75" s="432"/>
      <c r="P75" s="464"/>
      <c r="Q75" s="432"/>
      <c r="R75" s="465"/>
    </row>
    <row r="76" spans="1:18" ht="15.75" hidden="1" thickBot="1">
      <c r="A76" s="441"/>
      <c r="B76" s="560"/>
      <c r="C76" s="447"/>
      <c r="D76" s="447"/>
      <c r="E76" s="560"/>
      <c r="F76" s="447"/>
      <c r="G76" s="560"/>
      <c r="H76" s="447"/>
      <c r="I76" s="441"/>
      <c r="J76" s="447"/>
      <c r="K76" s="441"/>
      <c r="L76" s="447"/>
      <c r="M76" s="560"/>
      <c r="N76" s="435"/>
      <c r="O76" s="560"/>
      <c r="P76" s="435"/>
      <c r="Q76" s="560"/>
      <c r="R76" s="435"/>
    </row>
    <row r="77" spans="1:18" ht="8.25" customHeight="1" hidden="1">
      <c r="A77" s="437"/>
      <c r="B77" s="423"/>
      <c r="C77" s="462"/>
      <c r="D77" s="462"/>
      <c r="E77" s="466"/>
      <c r="F77" s="462"/>
      <c r="G77" s="466"/>
      <c r="H77" s="462"/>
      <c r="I77" s="462"/>
      <c r="J77" s="462"/>
      <c r="K77" s="462"/>
      <c r="L77" s="462"/>
      <c r="M77" s="466"/>
      <c r="N77" s="450"/>
      <c r="O77" s="466"/>
      <c r="P77" s="450"/>
      <c r="Q77" s="466"/>
      <c r="R77" s="450"/>
    </row>
    <row r="78" spans="1:18" ht="15.75" thickBot="1">
      <c r="A78" s="429" t="s">
        <v>575</v>
      </c>
      <c r="B78" s="560"/>
      <c r="C78" s="447">
        <f>+C21+C55</f>
        <v>52452</v>
      </c>
      <c r="D78" s="447">
        <f>+D21+D55</f>
        <v>10072</v>
      </c>
      <c r="E78" s="560"/>
      <c r="F78" s="447">
        <f>+F21+F55</f>
        <v>1163</v>
      </c>
      <c r="G78" s="560"/>
      <c r="H78" s="447">
        <v>0</v>
      </c>
      <c r="I78" s="441"/>
      <c r="J78" s="447">
        <v>0</v>
      </c>
      <c r="K78" s="441"/>
      <c r="L78" s="447">
        <f>+L9+L25</f>
        <v>-60445</v>
      </c>
      <c r="M78" s="560"/>
      <c r="N78" s="447">
        <f>+N9+N25</f>
        <v>3242</v>
      </c>
      <c r="O78" s="560"/>
      <c r="P78" s="447">
        <f>+P21+P55+P74</f>
        <v>0</v>
      </c>
      <c r="Q78" s="560"/>
      <c r="R78" s="447">
        <f>+R9+R25</f>
        <v>3242</v>
      </c>
    </row>
    <row r="79" spans="1:18" ht="8.25" customHeight="1" hidden="1">
      <c r="A79" s="437"/>
      <c r="B79" s="423"/>
      <c r="C79" s="462"/>
      <c r="D79" s="462"/>
      <c r="E79" s="466"/>
      <c r="F79" s="462"/>
      <c r="G79" s="466"/>
      <c r="H79" s="462"/>
      <c r="I79" s="462"/>
      <c r="J79" s="462"/>
      <c r="K79" s="462"/>
      <c r="L79" s="462"/>
      <c r="M79" s="466"/>
      <c r="N79" s="450"/>
      <c r="O79" s="466"/>
      <c r="P79" s="450"/>
      <c r="Q79" s="466"/>
      <c r="R79" s="450"/>
    </row>
    <row r="80" spans="1:18" ht="15.75" hidden="1" thickBot="1">
      <c r="A80" s="429" t="s">
        <v>494</v>
      </c>
      <c r="B80" s="423"/>
      <c r="C80" s="447" t="s">
        <v>39</v>
      </c>
      <c r="D80" s="447" t="s">
        <v>39</v>
      </c>
      <c r="E80" s="466"/>
      <c r="F80" s="447" t="s">
        <v>39</v>
      </c>
      <c r="G80" s="466" t="e">
        <f>SUM(#REF!)</f>
        <v>#REF!</v>
      </c>
      <c r="H80" s="447" t="s">
        <v>39</v>
      </c>
      <c r="I80" s="462"/>
      <c r="J80" s="447" t="s">
        <v>39</v>
      </c>
      <c r="K80" s="462"/>
      <c r="L80" s="447" t="s">
        <v>39</v>
      </c>
      <c r="M80" s="466"/>
      <c r="N80" s="435" t="s">
        <v>39</v>
      </c>
      <c r="O80" s="466"/>
      <c r="P80" s="435" t="s">
        <v>39</v>
      </c>
      <c r="Q80" s="466"/>
      <c r="R80" s="435" t="s">
        <v>39</v>
      </c>
    </row>
    <row r="81" spans="1:18" ht="33" customHeight="1" hidden="1">
      <c r="A81" s="437"/>
      <c r="B81" s="423"/>
      <c r="C81" s="462"/>
      <c r="D81" s="462"/>
      <c r="E81" s="466"/>
      <c r="F81" s="462"/>
      <c r="G81" s="466"/>
      <c r="H81" s="462"/>
      <c r="I81" s="462"/>
      <c r="J81" s="462"/>
      <c r="K81" s="462"/>
      <c r="L81" s="462"/>
      <c r="M81" s="466"/>
      <c r="N81" s="450"/>
      <c r="O81" s="466"/>
      <c r="P81" s="450"/>
      <c r="Q81" s="466"/>
      <c r="R81" s="450"/>
    </row>
    <row r="82" spans="1:18" ht="19.5" customHeight="1" hidden="1" thickBot="1">
      <c r="A82" s="441" t="s">
        <v>186</v>
      </c>
      <c r="B82" s="560"/>
      <c r="C82" s="643">
        <v>0</v>
      </c>
      <c r="D82" s="643">
        <v>0</v>
      </c>
      <c r="E82" s="560"/>
      <c r="F82" s="644"/>
      <c r="G82" s="560"/>
      <c r="H82" s="643">
        <v>0</v>
      </c>
      <c r="I82" s="441"/>
      <c r="J82" s="643">
        <v>0</v>
      </c>
      <c r="K82" s="441"/>
      <c r="L82" s="643"/>
      <c r="M82" s="560"/>
      <c r="N82" s="643"/>
      <c r="O82" s="560"/>
      <c r="P82" s="643"/>
      <c r="Q82" s="560"/>
      <c r="R82" s="643"/>
    </row>
    <row r="83" spans="1:18" ht="15" hidden="1">
      <c r="A83" s="441" t="s">
        <v>187</v>
      </c>
      <c r="B83" s="636"/>
      <c r="C83" s="440"/>
      <c r="D83" s="440"/>
      <c r="E83" s="637"/>
      <c r="F83" s="440"/>
      <c r="G83" s="637"/>
      <c r="H83" s="440"/>
      <c r="I83" s="451"/>
      <c r="J83" s="440"/>
      <c r="K83" s="451"/>
      <c r="L83" s="440"/>
      <c r="M83" s="637"/>
      <c r="N83" s="439">
        <v>0</v>
      </c>
      <c r="O83" s="637"/>
      <c r="P83" s="440"/>
      <c r="Q83" s="637"/>
      <c r="R83" s="439">
        <v>0</v>
      </c>
    </row>
    <row r="84" spans="1:18" ht="15" hidden="1">
      <c r="A84" s="441" t="s">
        <v>188</v>
      </c>
      <c r="B84" s="636"/>
      <c r="C84" s="440"/>
      <c r="D84" s="440"/>
      <c r="E84" s="637"/>
      <c r="F84" s="440"/>
      <c r="G84" s="637"/>
      <c r="H84" s="440"/>
      <c r="I84" s="451"/>
      <c r="J84" s="440"/>
      <c r="K84" s="451"/>
      <c r="L84" s="440"/>
      <c r="M84" s="637"/>
      <c r="N84" s="439">
        <v>0</v>
      </c>
      <c r="O84" s="637"/>
      <c r="P84" s="440"/>
      <c r="Q84" s="637"/>
      <c r="R84" s="439">
        <v>0</v>
      </c>
    </row>
    <row r="85" spans="1:18" ht="15" hidden="1">
      <c r="A85" s="441" t="s">
        <v>189</v>
      </c>
      <c r="B85" s="636"/>
      <c r="C85" s="440"/>
      <c r="D85" s="440"/>
      <c r="E85" s="637"/>
      <c r="F85" s="440"/>
      <c r="G85" s="637"/>
      <c r="H85" s="440"/>
      <c r="I85" s="451"/>
      <c r="J85" s="440"/>
      <c r="K85" s="451"/>
      <c r="L85" s="440"/>
      <c r="M85" s="637"/>
      <c r="N85" s="439">
        <v>0</v>
      </c>
      <c r="O85" s="637"/>
      <c r="P85" s="440"/>
      <c r="Q85" s="637"/>
      <c r="R85" s="439">
        <v>0</v>
      </c>
    </row>
    <row r="86" spans="1:18" ht="15" hidden="1">
      <c r="A86" s="441" t="s">
        <v>190</v>
      </c>
      <c r="B86" s="636"/>
      <c r="C86" s="440"/>
      <c r="D86" s="440"/>
      <c r="E86" s="637"/>
      <c r="F86" s="440"/>
      <c r="G86" s="637"/>
      <c r="H86" s="440"/>
      <c r="I86" s="451"/>
      <c r="J86" s="440"/>
      <c r="K86" s="451"/>
      <c r="L86" s="440"/>
      <c r="M86" s="637"/>
      <c r="N86" s="439">
        <v>0</v>
      </c>
      <c r="O86" s="637"/>
      <c r="P86" s="440"/>
      <c r="Q86" s="637"/>
      <c r="R86" s="439">
        <v>0</v>
      </c>
    </row>
    <row r="87" spans="1:18" ht="15" hidden="1">
      <c r="A87" s="441" t="s">
        <v>191</v>
      </c>
      <c r="B87" s="636"/>
      <c r="C87" s="440"/>
      <c r="D87" s="440"/>
      <c r="E87" s="637"/>
      <c r="F87" s="440"/>
      <c r="G87" s="637"/>
      <c r="H87" s="440"/>
      <c r="I87" s="451"/>
      <c r="J87" s="440"/>
      <c r="K87" s="451"/>
      <c r="L87" s="440"/>
      <c r="M87" s="637"/>
      <c r="N87" s="439">
        <v>0</v>
      </c>
      <c r="O87" s="637"/>
      <c r="P87" s="440"/>
      <c r="Q87" s="637"/>
      <c r="R87" s="439">
        <v>0</v>
      </c>
    </row>
    <row r="88" spans="1:18" ht="15" hidden="1">
      <c r="A88" s="441" t="s">
        <v>192</v>
      </c>
      <c r="B88" s="636"/>
      <c r="C88" s="440"/>
      <c r="D88" s="440"/>
      <c r="E88" s="637"/>
      <c r="F88" s="440"/>
      <c r="G88" s="637"/>
      <c r="H88" s="440"/>
      <c r="I88" s="451"/>
      <c r="J88" s="440"/>
      <c r="K88" s="451"/>
      <c r="L88" s="440"/>
      <c r="M88" s="637"/>
      <c r="N88" s="439">
        <v>0</v>
      </c>
      <c r="O88" s="637"/>
      <c r="P88" s="440"/>
      <c r="Q88" s="637"/>
      <c r="R88" s="439">
        <v>0</v>
      </c>
    </row>
    <row r="89" spans="1:18" ht="15" hidden="1">
      <c r="A89" s="441" t="s">
        <v>193</v>
      </c>
      <c r="B89" s="636"/>
      <c r="C89" s="440"/>
      <c r="D89" s="440"/>
      <c r="E89" s="637"/>
      <c r="F89" s="440"/>
      <c r="G89" s="637"/>
      <c r="H89" s="440"/>
      <c r="I89" s="451"/>
      <c r="J89" s="440"/>
      <c r="K89" s="451"/>
      <c r="L89" s="440"/>
      <c r="M89" s="637"/>
      <c r="N89" s="439">
        <v>0</v>
      </c>
      <c r="O89" s="637"/>
      <c r="P89" s="440"/>
      <c r="Q89" s="637"/>
      <c r="R89" s="439">
        <v>0</v>
      </c>
    </row>
    <row r="90" spans="1:18" ht="38.25" hidden="1">
      <c r="A90" s="452" t="s">
        <v>202</v>
      </c>
      <c r="B90" s="636"/>
      <c r="C90" s="645"/>
      <c r="D90" s="645"/>
      <c r="E90" s="637"/>
      <c r="F90" s="453"/>
      <c r="G90" s="637"/>
      <c r="H90" s="428"/>
      <c r="I90" s="637"/>
      <c r="J90" s="428"/>
      <c r="K90" s="637"/>
      <c r="L90" s="453"/>
      <c r="M90" s="560"/>
      <c r="N90" s="556">
        <f>L90</f>
        <v>0</v>
      </c>
      <c r="O90" s="560"/>
      <c r="P90" s="453"/>
      <c r="Q90" s="560"/>
      <c r="R90" s="556">
        <f>N90+P90</f>
        <v>0</v>
      </c>
    </row>
    <row r="91" spans="1:18" ht="15" hidden="1">
      <c r="A91" s="560" t="s">
        <v>194</v>
      </c>
      <c r="B91" s="636"/>
      <c r="C91" s="428"/>
      <c r="D91" s="428"/>
      <c r="E91" s="637"/>
      <c r="F91" s="428"/>
      <c r="G91" s="637"/>
      <c r="H91" s="428"/>
      <c r="I91" s="637"/>
      <c r="J91" s="428"/>
      <c r="K91" s="637"/>
      <c r="L91" s="455"/>
      <c r="M91" s="637"/>
      <c r="N91" s="646">
        <v>0</v>
      </c>
      <c r="O91" s="637"/>
      <c r="P91" s="428"/>
      <c r="Q91" s="637"/>
      <c r="R91" s="646">
        <v>0</v>
      </c>
    </row>
    <row r="92" spans="1:18" ht="7.5" customHeight="1" hidden="1">
      <c r="A92" s="636"/>
      <c r="B92" s="636"/>
      <c r="C92" s="637"/>
      <c r="D92" s="637"/>
      <c r="E92" s="637"/>
      <c r="F92" s="637"/>
      <c r="G92" s="637"/>
      <c r="H92" s="637"/>
      <c r="I92" s="637"/>
      <c r="J92" s="637"/>
      <c r="K92" s="637"/>
      <c r="L92" s="454"/>
      <c r="M92" s="637"/>
      <c r="N92" s="640"/>
      <c r="O92" s="637"/>
      <c r="P92" s="637"/>
      <c r="Q92" s="637"/>
      <c r="R92" s="640"/>
    </row>
    <row r="93" spans="1:18" ht="15.75" hidden="1" thickBot="1">
      <c r="A93" s="467" t="s">
        <v>195</v>
      </c>
      <c r="B93" s="636"/>
      <c r="C93" s="647"/>
      <c r="D93" s="647"/>
      <c r="E93" s="636"/>
      <c r="F93" s="647"/>
      <c r="G93" s="636"/>
      <c r="H93" s="647"/>
      <c r="I93" s="637"/>
      <c r="J93" s="647"/>
      <c r="K93" s="637"/>
      <c r="L93" s="456">
        <f>1793-L36</f>
        <v>1793</v>
      </c>
      <c r="M93" s="560"/>
      <c r="N93" s="648">
        <f>L93</f>
        <v>1793</v>
      </c>
      <c r="O93" s="560"/>
      <c r="P93" s="456">
        <f>-31-P36</f>
        <v>-31</v>
      </c>
      <c r="Q93" s="560"/>
      <c r="R93" s="556">
        <f>N93+P93</f>
        <v>1762</v>
      </c>
    </row>
    <row r="94" spans="1:18" ht="6.75" customHeight="1" hidden="1">
      <c r="A94" s="457"/>
      <c r="B94" s="636"/>
      <c r="C94" s="638"/>
      <c r="D94" s="638"/>
      <c r="E94" s="636"/>
      <c r="F94" s="638"/>
      <c r="G94" s="636"/>
      <c r="H94" s="638"/>
      <c r="I94" s="451"/>
      <c r="J94" s="638"/>
      <c r="K94" s="451"/>
      <c r="L94" s="649"/>
      <c r="M94" s="637"/>
      <c r="N94" s="450"/>
      <c r="O94" s="637"/>
      <c r="P94" s="451"/>
      <c r="Q94" s="637"/>
      <c r="R94" s="450"/>
    </row>
    <row r="95" spans="1:18" ht="15.75" hidden="1" thickBot="1">
      <c r="A95" s="441" t="s">
        <v>196</v>
      </c>
      <c r="B95" s="560"/>
      <c r="C95" s="650">
        <v>0</v>
      </c>
      <c r="D95" s="650">
        <v>0</v>
      </c>
      <c r="E95" s="560"/>
      <c r="F95" s="651">
        <v>0</v>
      </c>
      <c r="G95" s="560"/>
      <c r="H95" s="650">
        <v>0</v>
      </c>
      <c r="I95" s="441"/>
      <c r="J95" s="650">
        <v>0</v>
      </c>
      <c r="K95" s="441"/>
      <c r="L95" s="650">
        <v>0</v>
      </c>
      <c r="M95" s="560"/>
      <c r="N95" s="652">
        <v>0</v>
      </c>
      <c r="O95" s="560"/>
      <c r="P95" s="650">
        <v>0</v>
      </c>
      <c r="Q95" s="560"/>
      <c r="R95" s="653">
        <v>0</v>
      </c>
    </row>
    <row r="96" spans="1:18" ht="15" hidden="1">
      <c r="A96" s="441" t="s">
        <v>197</v>
      </c>
      <c r="B96" s="636"/>
      <c r="C96" s="451"/>
      <c r="D96" s="451"/>
      <c r="E96" s="637"/>
      <c r="F96" s="451"/>
      <c r="G96" s="637"/>
      <c r="H96" s="451"/>
      <c r="I96" s="451"/>
      <c r="J96" s="451"/>
      <c r="K96" s="451"/>
      <c r="L96" s="451"/>
      <c r="M96" s="637"/>
      <c r="N96" s="450">
        <v>0</v>
      </c>
      <c r="O96" s="637"/>
      <c r="P96" s="451"/>
      <c r="Q96" s="637"/>
      <c r="R96" s="439">
        <v>0</v>
      </c>
    </row>
    <row r="97" spans="1:18" ht="15" hidden="1">
      <c r="A97" s="441" t="s">
        <v>30</v>
      </c>
      <c r="B97" s="636"/>
      <c r="C97" s="451"/>
      <c r="D97" s="451"/>
      <c r="E97" s="637"/>
      <c r="F97" s="451"/>
      <c r="G97" s="637"/>
      <c r="H97" s="451"/>
      <c r="I97" s="451"/>
      <c r="J97" s="451"/>
      <c r="K97" s="451"/>
      <c r="L97" s="451"/>
      <c r="M97" s="637"/>
      <c r="N97" s="450">
        <v>0</v>
      </c>
      <c r="O97" s="637"/>
      <c r="P97" s="451"/>
      <c r="Q97" s="637"/>
      <c r="R97" s="439">
        <v>0</v>
      </c>
    </row>
    <row r="98" spans="1:18" ht="15" hidden="1">
      <c r="A98" s="441" t="s">
        <v>31</v>
      </c>
      <c r="B98" s="636"/>
      <c r="C98" s="451"/>
      <c r="D98" s="451"/>
      <c r="E98" s="637"/>
      <c r="F98" s="451"/>
      <c r="G98" s="637"/>
      <c r="H98" s="451"/>
      <c r="I98" s="451"/>
      <c r="J98" s="451"/>
      <c r="K98" s="451"/>
      <c r="L98" s="451"/>
      <c r="M98" s="637"/>
      <c r="N98" s="450">
        <v>0</v>
      </c>
      <c r="O98" s="637"/>
      <c r="P98" s="451"/>
      <c r="Q98" s="637"/>
      <c r="R98" s="439">
        <v>0</v>
      </c>
    </row>
    <row r="99" spans="1:18" ht="15" hidden="1">
      <c r="A99" s="441" t="s">
        <v>32</v>
      </c>
      <c r="B99" s="636"/>
      <c r="C99" s="451"/>
      <c r="D99" s="451"/>
      <c r="E99" s="637"/>
      <c r="F99" s="451"/>
      <c r="G99" s="637"/>
      <c r="H99" s="451"/>
      <c r="I99" s="451"/>
      <c r="J99" s="451"/>
      <c r="K99" s="451"/>
      <c r="L99" s="451"/>
      <c r="M99" s="637"/>
      <c r="N99" s="450">
        <v>0</v>
      </c>
      <c r="O99" s="637"/>
      <c r="P99" s="451"/>
      <c r="Q99" s="637"/>
      <c r="R99" s="439">
        <v>0</v>
      </c>
    </row>
    <row r="100" spans="1:18" ht="15" hidden="1">
      <c r="A100" s="441" t="s">
        <v>33</v>
      </c>
      <c r="B100" s="636"/>
      <c r="C100" s="451"/>
      <c r="D100" s="451"/>
      <c r="E100" s="637"/>
      <c r="F100" s="451"/>
      <c r="G100" s="637"/>
      <c r="H100" s="451"/>
      <c r="I100" s="451"/>
      <c r="J100" s="451"/>
      <c r="K100" s="451"/>
      <c r="L100" s="451"/>
      <c r="M100" s="637"/>
      <c r="N100" s="450">
        <v>0</v>
      </c>
      <c r="O100" s="637"/>
      <c r="P100" s="451"/>
      <c r="Q100" s="637"/>
      <c r="R100" s="439">
        <v>0</v>
      </c>
    </row>
    <row r="101" spans="1:18" ht="15" hidden="1">
      <c r="A101" s="441" t="s">
        <v>34</v>
      </c>
      <c r="B101" s="636"/>
      <c r="C101" s="451"/>
      <c r="D101" s="451"/>
      <c r="E101" s="637"/>
      <c r="F101" s="451"/>
      <c r="G101" s="637"/>
      <c r="H101" s="451"/>
      <c r="I101" s="451"/>
      <c r="J101" s="451"/>
      <c r="K101" s="451"/>
      <c r="L101" s="451"/>
      <c r="M101" s="637"/>
      <c r="N101" s="450">
        <v>0</v>
      </c>
      <c r="O101" s="637"/>
      <c r="P101" s="451"/>
      <c r="Q101" s="637"/>
      <c r="R101" s="439">
        <v>0</v>
      </c>
    </row>
    <row r="102" spans="1:18" ht="15" hidden="1">
      <c r="A102" s="441" t="s">
        <v>35</v>
      </c>
      <c r="B102" s="636"/>
      <c r="C102" s="451"/>
      <c r="D102" s="451"/>
      <c r="E102" s="637"/>
      <c r="F102" s="451"/>
      <c r="G102" s="637"/>
      <c r="H102" s="451"/>
      <c r="I102" s="451"/>
      <c r="J102" s="451"/>
      <c r="K102" s="451"/>
      <c r="L102" s="451"/>
      <c r="M102" s="637"/>
      <c r="N102" s="450">
        <v>0</v>
      </c>
      <c r="O102" s="637"/>
      <c r="P102" s="451"/>
      <c r="Q102" s="637"/>
      <c r="R102" s="439">
        <v>0</v>
      </c>
    </row>
    <row r="103" spans="1:18" ht="15" hidden="1">
      <c r="A103" s="441" t="s">
        <v>38</v>
      </c>
      <c r="B103" s="636"/>
      <c r="C103" s="451"/>
      <c r="D103" s="451"/>
      <c r="E103" s="637"/>
      <c r="F103" s="451"/>
      <c r="G103" s="637"/>
      <c r="H103" s="451"/>
      <c r="I103" s="451"/>
      <c r="J103" s="451"/>
      <c r="K103" s="451"/>
      <c r="L103" s="451"/>
      <c r="M103" s="637"/>
      <c r="N103" s="450">
        <v>0</v>
      </c>
      <c r="O103" s="637"/>
      <c r="P103" s="451"/>
      <c r="Q103" s="637"/>
      <c r="R103" s="439">
        <v>0</v>
      </c>
    </row>
    <row r="104" spans="1:18" ht="15" hidden="1">
      <c r="A104" s="441" t="s">
        <v>40</v>
      </c>
      <c r="B104" s="636"/>
      <c r="C104" s="451"/>
      <c r="D104" s="451"/>
      <c r="E104" s="637"/>
      <c r="F104" s="451"/>
      <c r="G104" s="637"/>
      <c r="H104" s="451"/>
      <c r="I104" s="451"/>
      <c r="J104" s="451"/>
      <c r="K104" s="451"/>
      <c r="L104" s="451"/>
      <c r="M104" s="637"/>
      <c r="N104" s="450">
        <v>0</v>
      </c>
      <c r="O104" s="637"/>
      <c r="P104" s="451"/>
      <c r="Q104" s="637"/>
      <c r="R104" s="439">
        <v>0</v>
      </c>
    </row>
    <row r="105" spans="1:18" ht="15" hidden="1">
      <c r="A105" s="441" t="s">
        <v>41</v>
      </c>
      <c r="B105" s="636"/>
      <c r="C105" s="451"/>
      <c r="D105" s="451"/>
      <c r="E105" s="637"/>
      <c r="F105" s="451"/>
      <c r="G105" s="637"/>
      <c r="H105" s="451"/>
      <c r="I105" s="451"/>
      <c r="J105" s="451"/>
      <c r="K105" s="451"/>
      <c r="L105" s="451"/>
      <c r="M105" s="637"/>
      <c r="N105" s="450">
        <v>0</v>
      </c>
      <c r="O105" s="637"/>
      <c r="P105" s="451"/>
      <c r="Q105" s="637"/>
      <c r="R105" s="439">
        <v>0</v>
      </c>
    </row>
    <row r="106" spans="1:18" ht="15" hidden="1">
      <c r="A106" s="441" t="s">
        <v>42</v>
      </c>
      <c r="B106" s="636"/>
      <c r="C106" s="451"/>
      <c r="D106" s="451"/>
      <c r="E106" s="637"/>
      <c r="F106" s="451"/>
      <c r="G106" s="637"/>
      <c r="H106" s="451"/>
      <c r="I106" s="451"/>
      <c r="J106" s="451"/>
      <c r="K106" s="451"/>
      <c r="L106" s="451"/>
      <c r="M106" s="637"/>
      <c r="N106" s="450">
        <v>0</v>
      </c>
      <c r="O106" s="637"/>
      <c r="P106" s="451"/>
      <c r="Q106" s="637"/>
      <c r="R106" s="439">
        <v>0</v>
      </c>
    </row>
    <row r="107" spans="1:18" ht="15" hidden="1">
      <c r="A107" s="441" t="s">
        <v>43</v>
      </c>
      <c r="B107" s="636"/>
      <c r="C107" s="451"/>
      <c r="D107" s="451"/>
      <c r="E107" s="637"/>
      <c r="F107" s="451"/>
      <c r="G107" s="637"/>
      <c r="H107" s="451"/>
      <c r="I107" s="451"/>
      <c r="J107" s="451"/>
      <c r="K107" s="451"/>
      <c r="L107" s="451"/>
      <c r="M107" s="637"/>
      <c r="N107" s="450">
        <v>0</v>
      </c>
      <c r="O107" s="637"/>
      <c r="P107" s="451"/>
      <c r="Q107" s="637"/>
      <c r="R107" s="439">
        <v>0</v>
      </c>
    </row>
    <row r="108" spans="1:18" ht="15" hidden="1">
      <c r="A108" s="441" t="s">
        <v>44</v>
      </c>
      <c r="B108" s="636"/>
      <c r="C108" s="451"/>
      <c r="D108" s="451"/>
      <c r="E108" s="637"/>
      <c r="F108" s="451"/>
      <c r="G108" s="637"/>
      <c r="H108" s="451"/>
      <c r="I108" s="451"/>
      <c r="J108" s="451"/>
      <c r="K108" s="451"/>
      <c r="L108" s="451"/>
      <c r="M108" s="637"/>
      <c r="N108" s="450">
        <v>0</v>
      </c>
      <c r="O108" s="637"/>
      <c r="P108" s="451"/>
      <c r="Q108" s="637"/>
      <c r="R108" s="439">
        <v>0</v>
      </c>
    </row>
    <row r="109" spans="1:18" ht="15" hidden="1">
      <c r="A109" s="441" t="s">
        <v>45</v>
      </c>
      <c r="B109" s="636"/>
      <c r="C109" s="451"/>
      <c r="D109" s="451"/>
      <c r="E109" s="637"/>
      <c r="F109" s="451"/>
      <c r="G109" s="637"/>
      <c r="H109" s="451"/>
      <c r="I109" s="451"/>
      <c r="J109" s="451"/>
      <c r="K109" s="451"/>
      <c r="L109" s="451"/>
      <c r="M109" s="637"/>
      <c r="N109" s="450">
        <v>0</v>
      </c>
      <c r="O109" s="637"/>
      <c r="P109" s="451"/>
      <c r="Q109" s="637"/>
      <c r="R109" s="439">
        <v>0</v>
      </c>
    </row>
    <row r="110" spans="1:18" ht="15" hidden="1">
      <c r="A110" s="441" t="s">
        <v>46</v>
      </c>
      <c r="B110" s="636"/>
      <c r="C110" s="451"/>
      <c r="D110" s="451"/>
      <c r="E110" s="637"/>
      <c r="F110" s="451"/>
      <c r="G110" s="637"/>
      <c r="H110" s="451"/>
      <c r="I110" s="451"/>
      <c r="J110" s="451"/>
      <c r="K110" s="451"/>
      <c r="L110" s="451"/>
      <c r="M110" s="637"/>
      <c r="N110" s="450">
        <v>0</v>
      </c>
      <c r="O110" s="637"/>
      <c r="P110" s="451"/>
      <c r="Q110" s="637"/>
      <c r="R110" s="439">
        <v>0</v>
      </c>
    </row>
    <row r="111" spans="1:18" ht="15" hidden="1">
      <c r="A111" s="441" t="s">
        <v>47</v>
      </c>
      <c r="B111" s="636"/>
      <c r="C111" s="451"/>
      <c r="D111" s="451"/>
      <c r="E111" s="637"/>
      <c r="F111" s="451"/>
      <c r="G111" s="637"/>
      <c r="H111" s="451"/>
      <c r="I111" s="451"/>
      <c r="J111" s="451"/>
      <c r="K111" s="451"/>
      <c r="L111" s="451"/>
      <c r="M111" s="637"/>
      <c r="N111" s="450">
        <v>0</v>
      </c>
      <c r="O111" s="637"/>
      <c r="P111" s="451"/>
      <c r="Q111" s="637"/>
      <c r="R111" s="439">
        <v>0</v>
      </c>
    </row>
    <row r="112" spans="1:18" ht="15" hidden="1">
      <c r="A112" s="441" t="s">
        <v>198</v>
      </c>
      <c r="B112" s="636"/>
      <c r="C112" s="451"/>
      <c r="D112" s="451"/>
      <c r="E112" s="637"/>
      <c r="F112" s="451"/>
      <c r="G112" s="637"/>
      <c r="H112" s="451"/>
      <c r="I112" s="451"/>
      <c r="J112" s="451"/>
      <c r="K112" s="451"/>
      <c r="L112" s="451"/>
      <c r="M112" s="637"/>
      <c r="N112" s="450">
        <v>0</v>
      </c>
      <c r="O112" s="637"/>
      <c r="P112" s="451"/>
      <c r="Q112" s="637"/>
      <c r="R112" s="439">
        <v>0</v>
      </c>
    </row>
    <row r="113" spans="1:18" ht="15" hidden="1">
      <c r="A113" s="441" t="s">
        <v>49</v>
      </c>
      <c r="B113" s="636"/>
      <c r="C113" s="451"/>
      <c r="D113" s="451"/>
      <c r="E113" s="637"/>
      <c r="F113" s="451"/>
      <c r="G113" s="637"/>
      <c r="H113" s="451"/>
      <c r="I113" s="451"/>
      <c r="J113" s="451"/>
      <c r="K113" s="451"/>
      <c r="L113" s="451"/>
      <c r="M113" s="637"/>
      <c r="N113" s="450">
        <v>0</v>
      </c>
      <c r="O113" s="637"/>
      <c r="P113" s="451"/>
      <c r="Q113" s="637"/>
      <c r="R113" s="439">
        <v>0</v>
      </c>
    </row>
    <row r="114" spans="1:18" ht="15" hidden="1">
      <c r="A114" s="441" t="s">
        <v>50</v>
      </c>
      <c r="B114" s="636"/>
      <c r="C114" s="451"/>
      <c r="D114" s="451"/>
      <c r="E114" s="637"/>
      <c r="F114" s="451"/>
      <c r="G114" s="637"/>
      <c r="H114" s="451"/>
      <c r="I114" s="451"/>
      <c r="J114" s="451"/>
      <c r="K114" s="451"/>
      <c r="L114" s="451"/>
      <c r="M114" s="637"/>
      <c r="N114" s="450">
        <v>0</v>
      </c>
      <c r="O114" s="637"/>
      <c r="P114" s="451"/>
      <c r="Q114" s="637"/>
      <c r="R114" s="439">
        <v>0</v>
      </c>
    </row>
    <row r="115" spans="1:18" ht="15" hidden="1">
      <c r="A115" s="441" t="s">
        <v>51</v>
      </c>
      <c r="B115" s="636"/>
      <c r="C115" s="451"/>
      <c r="D115" s="451"/>
      <c r="E115" s="637"/>
      <c r="F115" s="451"/>
      <c r="G115" s="637"/>
      <c r="H115" s="451"/>
      <c r="I115" s="451"/>
      <c r="J115" s="451"/>
      <c r="K115" s="451"/>
      <c r="L115" s="451"/>
      <c r="M115" s="637"/>
      <c r="N115" s="450">
        <v>0</v>
      </c>
      <c r="O115" s="637"/>
      <c r="P115" s="451"/>
      <c r="Q115" s="637"/>
      <c r="R115" s="439">
        <v>0</v>
      </c>
    </row>
    <row r="116" spans="1:18" ht="15" hidden="1">
      <c r="A116" s="441" t="s">
        <v>52</v>
      </c>
      <c r="B116" s="636"/>
      <c r="C116" s="451"/>
      <c r="D116" s="451"/>
      <c r="E116" s="637"/>
      <c r="F116" s="451"/>
      <c r="G116" s="637"/>
      <c r="H116" s="451"/>
      <c r="I116" s="451"/>
      <c r="J116" s="451"/>
      <c r="K116" s="451"/>
      <c r="L116" s="451"/>
      <c r="M116" s="637"/>
      <c r="N116" s="450">
        <v>0</v>
      </c>
      <c r="O116" s="637"/>
      <c r="P116" s="451"/>
      <c r="Q116" s="637"/>
      <c r="R116" s="439">
        <v>0</v>
      </c>
    </row>
    <row r="117" spans="1:18" ht="15" hidden="1">
      <c r="A117" s="441" t="s">
        <v>199</v>
      </c>
      <c r="B117" s="560"/>
      <c r="C117" s="450">
        <v>0</v>
      </c>
      <c r="D117" s="450">
        <v>0</v>
      </c>
      <c r="E117" s="640"/>
      <c r="F117" s="450"/>
      <c r="G117" s="640"/>
      <c r="H117" s="450"/>
      <c r="I117" s="450"/>
      <c r="J117" s="450">
        <v>0</v>
      </c>
      <c r="K117" s="441"/>
      <c r="L117" s="450">
        <v>0</v>
      </c>
      <c r="M117" s="560"/>
      <c r="N117" s="450">
        <v>0</v>
      </c>
      <c r="O117" s="560"/>
      <c r="P117" s="450">
        <v>0</v>
      </c>
      <c r="Q117" s="560"/>
      <c r="R117" s="439">
        <v>0</v>
      </c>
    </row>
    <row r="118" spans="1:18" ht="15" hidden="1">
      <c r="A118" s="441" t="s">
        <v>54</v>
      </c>
      <c r="B118" s="636"/>
      <c r="C118" s="451"/>
      <c r="D118" s="451"/>
      <c r="E118" s="637"/>
      <c r="F118" s="451"/>
      <c r="G118" s="637"/>
      <c r="H118" s="451"/>
      <c r="I118" s="451"/>
      <c r="J118" s="451"/>
      <c r="K118" s="451"/>
      <c r="L118" s="451"/>
      <c r="M118" s="637"/>
      <c r="N118" s="450">
        <v>0</v>
      </c>
      <c r="O118" s="637"/>
      <c r="P118" s="451"/>
      <c r="Q118" s="637"/>
      <c r="R118" s="439">
        <v>0</v>
      </c>
    </row>
    <row r="119" spans="1:18" ht="15" hidden="1">
      <c r="A119" s="441" t="s">
        <v>55</v>
      </c>
      <c r="B119" s="636"/>
      <c r="C119" s="638"/>
      <c r="D119" s="638"/>
      <c r="E119" s="637"/>
      <c r="F119" s="638"/>
      <c r="G119" s="637"/>
      <c r="H119" s="638"/>
      <c r="I119" s="451"/>
      <c r="J119" s="638"/>
      <c r="K119" s="451"/>
      <c r="L119" s="638"/>
      <c r="M119" s="637"/>
      <c r="N119" s="450">
        <v>0</v>
      </c>
      <c r="O119" s="637"/>
      <c r="P119" s="638"/>
      <c r="Q119" s="637"/>
      <c r="R119" s="439">
        <v>0</v>
      </c>
    </row>
    <row r="120" spans="1:18" ht="15" hidden="1">
      <c r="A120" s="441" t="s">
        <v>56</v>
      </c>
      <c r="B120" s="560"/>
      <c r="C120" s="639">
        <v>0</v>
      </c>
      <c r="D120" s="639">
        <v>0</v>
      </c>
      <c r="E120" s="640"/>
      <c r="F120" s="641"/>
      <c r="G120" s="640"/>
      <c r="H120" s="641"/>
      <c r="I120" s="450"/>
      <c r="J120" s="639">
        <v>0</v>
      </c>
      <c r="K120" s="441"/>
      <c r="L120" s="639">
        <v>0</v>
      </c>
      <c r="M120" s="560"/>
      <c r="N120" s="450">
        <v>0</v>
      </c>
      <c r="O120" s="560"/>
      <c r="P120" s="639">
        <v>0</v>
      </c>
      <c r="Q120" s="560"/>
      <c r="R120" s="439">
        <v>0</v>
      </c>
    </row>
    <row r="121" spans="1:18" ht="15" hidden="1">
      <c r="A121" s="441" t="s">
        <v>57</v>
      </c>
      <c r="B121" s="560"/>
      <c r="C121" s="639">
        <v>0</v>
      </c>
      <c r="D121" s="639">
        <v>0</v>
      </c>
      <c r="E121" s="640"/>
      <c r="F121" s="641"/>
      <c r="G121" s="640"/>
      <c r="H121" s="641"/>
      <c r="I121" s="450"/>
      <c r="J121" s="639">
        <v>0</v>
      </c>
      <c r="K121" s="441"/>
      <c r="L121" s="639">
        <v>0</v>
      </c>
      <c r="M121" s="560"/>
      <c r="N121" s="450">
        <v>0</v>
      </c>
      <c r="O121" s="560"/>
      <c r="P121" s="639">
        <v>0</v>
      </c>
      <c r="Q121" s="560"/>
      <c r="R121" s="439">
        <v>0</v>
      </c>
    </row>
    <row r="122" spans="1:18" ht="15" hidden="1">
      <c r="A122" s="457"/>
      <c r="B122" s="636"/>
      <c r="C122" s="638"/>
      <c r="D122" s="638"/>
      <c r="E122" s="637"/>
      <c r="F122" s="638"/>
      <c r="G122" s="637"/>
      <c r="H122" s="638"/>
      <c r="I122" s="451"/>
      <c r="J122" s="638"/>
      <c r="K122" s="451"/>
      <c r="L122" s="638"/>
      <c r="M122" s="637"/>
      <c r="N122" s="450">
        <v>0</v>
      </c>
      <c r="O122" s="637"/>
      <c r="P122" s="451"/>
      <c r="Q122" s="637"/>
      <c r="R122" s="439">
        <v>0</v>
      </c>
    </row>
    <row r="123" spans="1:18" s="115" customFormat="1" ht="15" hidden="1">
      <c r="A123" s="516" t="s">
        <v>535</v>
      </c>
      <c r="B123" s="636"/>
      <c r="C123" s="439">
        <v>0</v>
      </c>
      <c r="D123" s="439">
        <v>0</v>
      </c>
      <c r="E123" s="637"/>
      <c r="F123" s="439">
        <v>0</v>
      </c>
      <c r="G123" s="637"/>
      <c r="H123" s="451"/>
      <c r="I123" s="451"/>
      <c r="J123" s="451"/>
      <c r="K123" s="451"/>
      <c r="L123" s="439"/>
      <c r="M123" s="637"/>
      <c r="N123" s="439"/>
      <c r="O123" s="637"/>
      <c r="P123" s="439"/>
      <c r="Q123" s="637"/>
      <c r="R123" s="439"/>
    </row>
    <row r="124" spans="1:18" s="115" customFormat="1" ht="3" customHeight="1" hidden="1">
      <c r="A124" s="642"/>
      <c r="B124" s="636"/>
      <c r="C124" s="458"/>
      <c r="D124" s="458"/>
      <c r="E124" s="454"/>
      <c r="F124" s="458"/>
      <c r="G124" s="454"/>
      <c r="H124" s="458"/>
      <c r="I124" s="458"/>
      <c r="J124" s="458"/>
      <c r="K124" s="458"/>
      <c r="L124" s="458"/>
      <c r="M124" s="454"/>
      <c r="N124" s="450"/>
      <c r="O124" s="454"/>
      <c r="P124" s="451"/>
      <c r="Q124" s="454"/>
      <c r="R124" s="450"/>
    </row>
    <row r="125" spans="1:18" s="115" customFormat="1" ht="15.75" hidden="1" thickBot="1">
      <c r="A125" s="429" t="s">
        <v>536</v>
      </c>
      <c r="B125" s="560"/>
      <c r="C125" s="447">
        <f>C78+C90+C93</f>
        <v>52452</v>
      </c>
      <c r="D125" s="447">
        <f>D78+D90+D93</f>
        <v>10072</v>
      </c>
      <c r="E125" s="560"/>
      <c r="F125" s="447">
        <f>F78+F90+F93</f>
        <v>1163</v>
      </c>
      <c r="G125" s="560"/>
      <c r="H125" s="447">
        <v>0</v>
      </c>
      <c r="I125" s="441"/>
      <c r="J125" s="447">
        <v>0</v>
      </c>
      <c r="K125" s="441"/>
      <c r="L125" s="447">
        <f>+L78+L123</f>
        <v>-60445</v>
      </c>
      <c r="M125" s="560"/>
      <c r="N125" s="447">
        <f>+N78+N123</f>
        <v>3242</v>
      </c>
      <c r="O125" s="560"/>
      <c r="P125" s="447">
        <f>+P78+P123</f>
        <v>0</v>
      </c>
      <c r="Q125" s="560"/>
      <c r="R125" s="447">
        <f>+R78+R123</f>
        <v>3242</v>
      </c>
    </row>
    <row r="126" spans="1:18" s="22" customFormat="1" ht="6" customHeight="1">
      <c r="A126" s="560"/>
      <c r="B126" s="560"/>
      <c r="C126" s="560"/>
      <c r="D126" s="560"/>
      <c r="E126" s="572"/>
      <c r="F126" s="573"/>
      <c r="G126" s="573"/>
      <c r="H126" s="573"/>
      <c r="I126" s="573"/>
      <c r="J126" s="560"/>
      <c r="K126" s="468"/>
      <c r="L126" s="468"/>
      <c r="M126" s="468"/>
      <c r="N126" s="560"/>
      <c r="O126" s="468"/>
      <c r="P126" s="468"/>
      <c r="Q126" s="468"/>
      <c r="R126" s="468"/>
    </row>
    <row r="127" spans="1:18" s="152" customFormat="1" ht="15.75" customHeight="1" thickBot="1">
      <c r="A127" s="635" t="s">
        <v>582</v>
      </c>
      <c r="B127" s="545"/>
      <c r="C127" s="654"/>
      <c r="D127" s="654"/>
      <c r="E127" s="560"/>
      <c r="F127" s="654"/>
      <c r="G127" s="560"/>
      <c r="H127" s="655"/>
      <c r="I127" s="560"/>
      <c r="J127" s="655"/>
      <c r="K127" s="560"/>
      <c r="L127" s="656">
        <f>41-L55</f>
        <v>-11</v>
      </c>
      <c r="M127" s="560"/>
      <c r="N127" s="654">
        <f>+L127</f>
        <v>-11</v>
      </c>
      <c r="O127" s="560"/>
      <c r="P127" s="654"/>
      <c r="Q127" s="560"/>
      <c r="R127" s="654">
        <f>+N127+P127</f>
        <v>-11</v>
      </c>
    </row>
    <row r="128" spans="1:18" s="152" customFormat="1" ht="5.25" customHeight="1" thickTop="1">
      <c r="A128" s="560"/>
      <c r="B128" s="560"/>
      <c r="C128" s="560"/>
      <c r="D128" s="560"/>
      <c r="E128" s="560"/>
      <c r="F128" s="561"/>
      <c r="G128" s="561"/>
      <c r="H128" s="561"/>
      <c r="I128" s="561"/>
      <c r="J128" s="560"/>
      <c r="K128" s="468"/>
      <c r="L128" s="468"/>
      <c r="M128" s="468"/>
      <c r="N128" s="560"/>
      <c r="O128" s="468"/>
      <c r="P128" s="468"/>
      <c r="Q128" s="468"/>
      <c r="R128" s="468"/>
    </row>
    <row r="129" spans="1:18" s="152" customFormat="1" ht="15.75" customHeight="1" thickBot="1">
      <c r="A129" s="429" t="s">
        <v>560</v>
      </c>
      <c r="B129" s="560"/>
      <c r="C129" s="447">
        <f>+C78+C127</f>
        <v>52452</v>
      </c>
      <c r="D129" s="447">
        <f>+D78+D127</f>
        <v>10072</v>
      </c>
      <c r="E129" s="560"/>
      <c r="F129" s="447">
        <f>+F78+F127</f>
        <v>1163</v>
      </c>
      <c r="G129" s="560"/>
      <c r="H129" s="447">
        <v>0</v>
      </c>
      <c r="I129" s="441"/>
      <c r="J129" s="447">
        <v>0</v>
      </c>
      <c r="K129" s="441"/>
      <c r="L129" s="447">
        <f>+L78+L127</f>
        <v>-60456</v>
      </c>
      <c r="M129" s="560"/>
      <c r="N129" s="447">
        <f>+N78+N127</f>
        <v>3231</v>
      </c>
      <c r="O129" s="560"/>
      <c r="P129" s="447">
        <f>+P78+P127</f>
        <v>0</v>
      </c>
      <c r="Q129" s="560"/>
      <c r="R129" s="447">
        <f>+R78+R127</f>
        <v>3231</v>
      </c>
    </row>
    <row r="130" spans="1:18" s="152" customFormat="1" ht="12.75" customHeight="1">
      <c r="A130" s="560"/>
      <c r="B130" s="560"/>
      <c r="C130" s="560"/>
      <c r="D130" s="560"/>
      <c r="E130" s="560"/>
      <c r="F130" s="561"/>
      <c r="G130" s="561"/>
      <c r="H130" s="561"/>
      <c r="I130" s="561"/>
      <c r="J130" s="560"/>
      <c r="K130" s="468"/>
      <c r="L130" s="468"/>
      <c r="M130" s="468"/>
      <c r="N130" s="560"/>
      <c r="O130" s="468"/>
      <c r="P130" s="468"/>
      <c r="Q130" s="468"/>
      <c r="R130" s="468"/>
    </row>
    <row r="131" spans="1:18" s="92" customFormat="1" ht="12" customHeight="1" thickBot="1">
      <c r="A131" s="429" t="s">
        <v>559</v>
      </c>
      <c r="B131" s="423"/>
      <c r="C131" s="447" t="s">
        <v>39</v>
      </c>
      <c r="D131" s="447" t="s">
        <v>39</v>
      </c>
      <c r="E131" s="466"/>
      <c r="F131" s="447" t="s">
        <v>39</v>
      </c>
      <c r="G131" s="466" t="e">
        <f>SUM(#REF!)</f>
        <v>#REF!</v>
      </c>
      <c r="H131" s="447" t="s">
        <v>39</v>
      </c>
      <c r="I131" s="462"/>
      <c r="J131" s="447" t="s">
        <v>39</v>
      </c>
      <c r="K131" s="462"/>
      <c r="L131" s="447" t="s">
        <v>39</v>
      </c>
      <c r="M131" s="466"/>
      <c r="N131" s="435" t="s">
        <v>39</v>
      </c>
      <c r="O131" s="466"/>
      <c r="P131" s="435" t="s">
        <v>39</v>
      </c>
      <c r="Q131" s="466"/>
      <c r="R131" s="435" t="s">
        <v>39</v>
      </c>
    </row>
    <row r="132" spans="1:18" s="92" customFormat="1" ht="7.5" customHeight="1">
      <c r="A132" s="551"/>
      <c r="B132" s="423"/>
      <c r="C132" s="462"/>
      <c r="D132" s="462"/>
      <c r="E132" s="466"/>
      <c r="F132" s="462"/>
      <c r="G132" s="466"/>
      <c r="H132" s="462"/>
      <c r="I132" s="462"/>
      <c r="J132" s="462"/>
      <c r="K132" s="462"/>
      <c r="L132" s="462"/>
      <c r="M132" s="466"/>
      <c r="N132" s="450"/>
      <c r="O132" s="466"/>
      <c r="P132" s="450"/>
      <c r="Q132" s="466"/>
      <c r="R132" s="450"/>
    </row>
    <row r="133" spans="1:19" s="152" customFormat="1" ht="15" hidden="1">
      <c r="A133" s="516" t="s">
        <v>555</v>
      </c>
      <c r="B133" s="560"/>
      <c r="C133" s="469">
        <f>+C145</f>
        <v>0</v>
      </c>
      <c r="D133" s="469">
        <f aca="true" t="shared" si="1" ref="D133:R133">+D145</f>
        <v>0</v>
      </c>
      <c r="E133" s="469">
        <f t="shared" si="1"/>
        <v>0</v>
      </c>
      <c r="F133" s="469">
        <f t="shared" si="1"/>
        <v>0</v>
      </c>
      <c r="G133" s="469">
        <f t="shared" si="1"/>
        <v>0</v>
      </c>
      <c r="H133" s="469">
        <f t="shared" si="1"/>
        <v>0</v>
      </c>
      <c r="I133" s="469">
        <f t="shared" si="1"/>
        <v>0</v>
      </c>
      <c r="J133" s="469">
        <f t="shared" si="1"/>
        <v>0</v>
      </c>
      <c r="K133" s="469">
        <f t="shared" si="1"/>
        <v>0</v>
      </c>
      <c r="L133" s="469">
        <f t="shared" si="1"/>
        <v>-4</v>
      </c>
      <c r="M133" s="469">
        <f t="shared" si="1"/>
        <v>0</v>
      </c>
      <c r="N133" s="556">
        <f t="shared" si="1"/>
        <v>-4</v>
      </c>
      <c r="O133" s="469">
        <f t="shared" si="1"/>
        <v>0</v>
      </c>
      <c r="P133" s="469">
        <f t="shared" si="1"/>
        <v>0</v>
      </c>
      <c r="Q133" s="469">
        <f t="shared" si="1"/>
        <v>0</v>
      </c>
      <c r="R133" s="556">
        <f t="shared" si="1"/>
        <v>-4</v>
      </c>
      <c r="S133" s="494"/>
    </row>
    <row r="134" spans="1:18" s="92" customFormat="1" ht="12.75" customHeight="1" hidden="1" thickTop="1">
      <c r="A134" s="441" t="s">
        <v>187</v>
      </c>
      <c r="B134" s="636"/>
      <c r="C134" s="441" t="s">
        <v>187</v>
      </c>
      <c r="D134" s="441" t="s">
        <v>187</v>
      </c>
      <c r="E134" s="441" t="s">
        <v>187</v>
      </c>
      <c r="F134" s="441" t="s">
        <v>187</v>
      </c>
      <c r="G134" s="441" t="s">
        <v>187</v>
      </c>
      <c r="H134" s="441" t="s">
        <v>187</v>
      </c>
      <c r="I134" s="441" t="s">
        <v>187</v>
      </c>
      <c r="J134" s="441" t="s">
        <v>187</v>
      </c>
      <c r="K134" s="441" t="s">
        <v>187</v>
      </c>
      <c r="L134" s="441" t="s">
        <v>187</v>
      </c>
      <c r="M134" s="441" t="s">
        <v>187</v>
      </c>
      <c r="N134" s="441" t="s">
        <v>187</v>
      </c>
      <c r="O134" s="441" t="s">
        <v>187</v>
      </c>
      <c r="P134" s="441" t="s">
        <v>187</v>
      </c>
      <c r="Q134" s="441" t="s">
        <v>187</v>
      </c>
      <c r="R134" s="441" t="s">
        <v>187</v>
      </c>
    </row>
    <row r="135" spans="1:18" s="92" customFormat="1" ht="0" customHeight="1" hidden="1">
      <c r="A135" s="441" t="s">
        <v>188</v>
      </c>
      <c r="B135" s="636"/>
      <c r="C135" s="441" t="s">
        <v>187</v>
      </c>
      <c r="D135" s="441" t="s">
        <v>187</v>
      </c>
      <c r="E135" s="441" t="s">
        <v>187</v>
      </c>
      <c r="F135" s="441" t="s">
        <v>187</v>
      </c>
      <c r="G135" s="441" t="s">
        <v>187</v>
      </c>
      <c r="H135" s="441" t="s">
        <v>187</v>
      </c>
      <c r="I135" s="441" t="s">
        <v>187</v>
      </c>
      <c r="J135" s="441" t="s">
        <v>187</v>
      </c>
      <c r="K135" s="441" t="s">
        <v>187</v>
      </c>
      <c r="L135" s="441" t="s">
        <v>187</v>
      </c>
      <c r="M135" s="441" t="s">
        <v>187</v>
      </c>
      <c r="N135" s="441" t="s">
        <v>187</v>
      </c>
      <c r="O135" s="441" t="s">
        <v>187</v>
      </c>
      <c r="P135" s="441" t="s">
        <v>187</v>
      </c>
      <c r="Q135" s="441" t="s">
        <v>187</v>
      </c>
      <c r="R135" s="441" t="s">
        <v>187</v>
      </c>
    </row>
    <row r="136" spans="1:18" s="92" customFormat="1" ht="0" customHeight="1" hidden="1">
      <c r="A136" s="441" t="s">
        <v>189</v>
      </c>
      <c r="B136" s="636"/>
      <c r="C136" s="441" t="s">
        <v>187</v>
      </c>
      <c r="D136" s="441" t="s">
        <v>187</v>
      </c>
      <c r="E136" s="441" t="s">
        <v>187</v>
      </c>
      <c r="F136" s="441" t="s">
        <v>187</v>
      </c>
      <c r="G136" s="441" t="s">
        <v>187</v>
      </c>
      <c r="H136" s="441" t="s">
        <v>187</v>
      </c>
      <c r="I136" s="441" t="s">
        <v>187</v>
      </c>
      <c r="J136" s="441" t="s">
        <v>187</v>
      </c>
      <c r="K136" s="441" t="s">
        <v>187</v>
      </c>
      <c r="L136" s="441" t="s">
        <v>187</v>
      </c>
      <c r="M136" s="441" t="s">
        <v>187</v>
      </c>
      <c r="N136" s="441" t="s">
        <v>187</v>
      </c>
      <c r="O136" s="441" t="s">
        <v>187</v>
      </c>
      <c r="P136" s="441" t="s">
        <v>187</v>
      </c>
      <c r="Q136" s="441" t="s">
        <v>187</v>
      </c>
      <c r="R136" s="441" t="s">
        <v>187</v>
      </c>
    </row>
    <row r="137" spans="1:18" s="92" customFormat="1" ht="0" customHeight="1" hidden="1">
      <c r="A137" s="441" t="s">
        <v>190</v>
      </c>
      <c r="B137" s="636"/>
      <c r="C137" s="441" t="s">
        <v>187</v>
      </c>
      <c r="D137" s="441" t="s">
        <v>187</v>
      </c>
      <c r="E137" s="441" t="s">
        <v>187</v>
      </c>
      <c r="F137" s="441" t="s">
        <v>187</v>
      </c>
      <c r="G137" s="441" t="s">
        <v>187</v>
      </c>
      <c r="H137" s="441" t="s">
        <v>187</v>
      </c>
      <c r="I137" s="441" t="s">
        <v>187</v>
      </c>
      <c r="J137" s="441" t="s">
        <v>187</v>
      </c>
      <c r="K137" s="441" t="s">
        <v>187</v>
      </c>
      <c r="L137" s="441" t="s">
        <v>187</v>
      </c>
      <c r="M137" s="441" t="s">
        <v>187</v>
      </c>
      <c r="N137" s="441" t="s">
        <v>187</v>
      </c>
      <c r="O137" s="441" t="s">
        <v>187</v>
      </c>
      <c r="P137" s="441" t="s">
        <v>187</v>
      </c>
      <c r="Q137" s="441" t="s">
        <v>187</v>
      </c>
      <c r="R137" s="441" t="s">
        <v>187</v>
      </c>
    </row>
    <row r="138" spans="1:18" s="92" customFormat="1" ht="0" customHeight="1" hidden="1">
      <c r="A138" s="441" t="s">
        <v>191</v>
      </c>
      <c r="B138" s="636"/>
      <c r="C138" s="441" t="s">
        <v>187</v>
      </c>
      <c r="D138" s="441" t="s">
        <v>187</v>
      </c>
      <c r="E138" s="441" t="s">
        <v>187</v>
      </c>
      <c r="F138" s="441" t="s">
        <v>187</v>
      </c>
      <c r="G138" s="441" t="s">
        <v>187</v>
      </c>
      <c r="H138" s="441" t="s">
        <v>187</v>
      </c>
      <c r="I138" s="441" t="s">
        <v>187</v>
      </c>
      <c r="J138" s="441" t="s">
        <v>187</v>
      </c>
      <c r="K138" s="441" t="s">
        <v>187</v>
      </c>
      <c r="L138" s="441" t="s">
        <v>187</v>
      </c>
      <c r="M138" s="441" t="s">
        <v>187</v>
      </c>
      <c r="N138" s="441" t="s">
        <v>187</v>
      </c>
      <c r="O138" s="441" t="s">
        <v>187</v>
      </c>
      <c r="P138" s="441" t="s">
        <v>187</v>
      </c>
      <c r="Q138" s="441" t="s">
        <v>187</v>
      </c>
      <c r="R138" s="441" t="s">
        <v>187</v>
      </c>
    </row>
    <row r="139" spans="1:18" s="92" customFormat="1" ht="0" customHeight="1" hidden="1">
      <c r="A139" s="441" t="s">
        <v>192</v>
      </c>
      <c r="B139" s="636"/>
      <c r="C139" s="440"/>
      <c r="D139" s="440"/>
      <c r="E139" s="637"/>
      <c r="F139" s="440"/>
      <c r="G139" s="637"/>
      <c r="H139" s="440"/>
      <c r="I139" s="451"/>
      <c r="J139" s="440"/>
      <c r="K139" s="451"/>
      <c r="L139" s="440"/>
      <c r="M139" s="637"/>
      <c r="N139" s="439">
        <v>0</v>
      </c>
      <c r="O139" s="637"/>
      <c r="P139" s="440"/>
      <c r="Q139" s="637"/>
      <c r="R139" s="439">
        <v>0</v>
      </c>
    </row>
    <row r="140" spans="1:18" s="92" customFormat="1" ht="0" customHeight="1" hidden="1">
      <c r="A140" s="441" t="s">
        <v>193</v>
      </c>
      <c r="B140" s="636"/>
      <c r="C140" s="440"/>
      <c r="D140" s="440"/>
      <c r="E140" s="637"/>
      <c r="F140" s="440"/>
      <c r="G140" s="637"/>
      <c r="H140" s="440"/>
      <c r="I140" s="451"/>
      <c r="J140" s="440"/>
      <c r="K140" s="451"/>
      <c r="L140" s="440"/>
      <c r="M140" s="637"/>
      <c r="N140" s="439">
        <v>0</v>
      </c>
      <c r="O140" s="637"/>
      <c r="P140" s="440"/>
      <c r="Q140" s="637"/>
      <c r="R140" s="439">
        <v>0</v>
      </c>
    </row>
    <row r="141" spans="1:18" s="111" customFormat="1" ht="0" customHeight="1" hidden="1">
      <c r="A141" s="645"/>
      <c r="B141" s="636"/>
      <c r="C141" s="645"/>
      <c r="D141" s="645"/>
      <c r="E141" s="637"/>
      <c r="F141" s="453"/>
      <c r="G141" s="637"/>
      <c r="H141" s="428"/>
      <c r="I141" s="637"/>
      <c r="J141" s="428"/>
      <c r="K141" s="637"/>
      <c r="L141" s="453"/>
      <c r="M141" s="560"/>
      <c r="N141" s="556"/>
      <c r="O141" s="560"/>
      <c r="P141" s="453"/>
      <c r="Q141" s="560"/>
      <c r="R141" s="556"/>
    </row>
    <row r="142" spans="1:18" s="92" customFormat="1" ht="15" hidden="1">
      <c r="A142" s="489" t="s">
        <v>499</v>
      </c>
      <c r="B142" s="636"/>
      <c r="C142" s="446">
        <v>0</v>
      </c>
      <c r="D142" s="446">
        <v>0</v>
      </c>
      <c r="E142" s="637"/>
      <c r="F142" s="459"/>
      <c r="G142" s="454"/>
      <c r="H142" s="455"/>
      <c r="I142" s="454"/>
      <c r="J142" s="455"/>
      <c r="K142" s="454"/>
      <c r="L142" s="459"/>
      <c r="M142" s="637"/>
      <c r="N142" s="446">
        <v>0</v>
      </c>
      <c r="O142" s="637"/>
      <c r="P142" s="446">
        <v>0</v>
      </c>
      <c r="Q142" s="637"/>
      <c r="R142" s="446">
        <v>0</v>
      </c>
    </row>
    <row r="143" spans="1:18" s="92" customFormat="1" ht="8.25" customHeight="1" hidden="1">
      <c r="A143" s="636"/>
      <c r="B143" s="636"/>
      <c r="C143" s="637"/>
      <c r="D143" s="637"/>
      <c r="E143" s="637"/>
      <c r="F143" s="637"/>
      <c r="G143" s="637"/>
      <c r="H143" s="637"/>
      <c r="I143" s="637"/>
      <c r="J143" s="637"/>
      <c r="K143" s="637"/>
      <c r="L143" s="454"/>
      <c r="M143" s="637"/>
      <c r="N143" s="640"/>
      <c r="O143" s="637"/>
      <c r="P143" s="637"/>
      <c r="Q143" s="637"/>
      <c r="R143" s="640"/>
    </row>
    <row r="144" spans="1:18" s="111" customFormat="1" ht="6" customHeight="1" hidden="1">
      <c r="A144" s="636"/>
      <c r="B144" s="636"/>
      <c r="C144" s="637"/>
      <c r="D144" s="637"/>
      <c r="E144" s="637"/>
      <c r="F144" s="637"/>
      <c r="G144" s="637"/>
      <c r="H144" s="637"/>
      <c r="I144" s="637"/>
      <c r="J144" s="637"/>
      <c r="K144" s="637"/>
      <c r="L144" s="454"/>
      <c r="M144" s="637"/>
      <c r="N144" s="640"/>
      <c r="O144" s="637"/>
      <c r="P144" s="637"/>
      <c r="Q144" s="637"/>
      <c r="R144" s="640"/>
    </row>
    <row r="145" spans="1:18" s="92" customFormat="1" ht="15.75" thickBot="1">
      <c r="A145" s="635" t="s">
        <v>582</v>
      </c>
      <c r="B145" s="636"/>
      <c r="C145" s="657">
        <v>0</v>
      </c>
      <c r="D145" s="657">
        <v>0</v>
      </c>
      <c r="E145" s="636"/>
      <c r="F145" s="657">
        <v>0</v>
      </c>
      <c r="G145" s="636"/>
      <c r="H145" s="647"/>
      <c r="I145" s="637"/>
      <c r="J145" s="647"/>
      <c r="K145" s="637"/>
      <c r="L145" s="456">
        <f>OD!E65</f>
        <v>-4</v>
      </c>
      <c r="M145" s="560"/>
      <c r="N145" s="648">
        <f>L145</f>
        <v>-4</v>
      </c>
      <c r="O145" s="560"/>
      <c r="P145" s="456">
        <f>OD!E66</f>
        <v>0</v>
      </c>
      <c r="Q145" s="560"/>
      <c r="R145" s="648">
        <f>N145+P145</f>
        <v>-4</v>
      </c>
    </row>
    <row r="146" spans="1:18" s="92" customFormat="1" ht="6" customHeight="1">
      <c r="A146" s="470"/>
      <c r="B146" s="636"/>
      <c r="C146" s="658"/>
      <c r="D146" s="658"/>
      <c r="E146" s="636"/>
      <c r="F146" s="658"/>
      <c r="G146" s="636"/>
      <c r="H146" s="638"/>
      <c r="I146" s="451"/>
      <c r="J146" s="638"/>
      <c r="K146" s="451"/>
      <c r="L146" s="659"/>
      <c r="M146" s="637"/>
      <c r="N146" s="660"/>
      <c r="O146" s="637"/>
      <c r="P146" s="661"/>
      <c r="Q146" s="637"/>
      <c r="R146" s="439"/>
    </row>
    <row r="147" spans="1:18" s="92" customFormat="1" ht="15.75" hidden="1" thickBot="1">
      <c r="A147" s="441" t="s">
        <v>196</v>
      </c>
      <c r="B147" s="560"/>
      <c r="C147" s="650">
        <v>0</v>
      </c>
      <c r="D147" s="650">
        <v>0</v>
      </c>
      <c r="E147" s="560"/>
      <c r="F147" s="651">
        <v>0</v>
      </c>
      <c r="G147" s="560"/>
      <c r="H147" s="650">
        <v>0</v>
      </c>
      <c r="I147" s="441"/>
      <c r="J147" s="650">
        <v>0</v>
      </c>
      <c r="K147" s="441"/>
      <c r="L147" s="650">
        <v>0</v>
      </c>
      <c r="M147" s="560"/>
      <c r="N147" s="652">
        <v>0</v>
      </c>
      <c r="O147" s="560"/>
      <c r="P147" s="650">
        <v>0</v>
      </c>
      <c r="Q147" s="560"/>
      <c r="R147" s="653">
        <v>0</v>
      </c>
    </row>
    <row r="148" spans="1:18" s="92" customFormat="1" ht="15" hidden="1">
      <c r="A148" s="441" t="s">
        <v>197</v>
      </c>
      <c r="B148" s="636"/>
      <c r="C148" s="451"/>
      <c r="D148" s="451"/>
      <c r="E148" s="637"/>
      <c r="F148" s="451"/>
      <c r="G148" s="637"/>
      <c r="H148" s="451"/>
      <c r="I148" s="451"/>
      <c r="J148" s="451"/>
      <c r="K148" s="451"/>
      <c r="L148" s="451"/>
      <c r="M148" s="637"/>
      <c r="N148" s="450">
        <v>0</v>
      </c>
      <c r="O148" s="637"/>
      <c r="P148" s="451"/>
      <c r="Q148" s="637"/>
      <c r="R148" s="439">
        <v>0</v>
      </c>
    </row>
    <row r="149" spans="1:18" s="92" customFormat="1" ht="15" hidden="1">
      <c r="A149" s="441" t="s">
        <v>30</v>
      </c>
      <c r="B149" s="636"/>
      <c r="C149" s="451"/>
      <c r="D149" s="451"/>
      <c r="E149" s="637"/>
      <c r="F149" s="451"/>
      <c r="G149" s="637"/>
      <c r="H149" s="451"/>
      <c r="I149" s="451"/>
      <c r="J149" s="451"/>
      <c r="K149" s="451"/>
      <c r="L149" s="451"/>
      <c r="M149" s="637"/>
      <c r="N149" s="450">
        <v>0</v>
      </c>
      <c r="O149" s="637"/>
      <c r="P149" s="451"/>
      <c r="Q149" s="637"/>
      <c r="R149" s="439">
        <v>0</v>
      </c>
    </row>
    <row r="150" spans="1:18" s="92" customFormat="1" ht="15" hidden="1">
      <c r="A150" s="441" t="s">
        <v>31</v>
      </c>
      <c r="B150" s="636"/>
      <c r="C150" s="451"/>
      <c r="D150" s="451"/>
      <c r="E150" s="637"/>
      <c r="F150" s="451"/>
      <c r="G150" s="637"/>
      <c r="H150" s="451"/>
      <c r="I150" s="451"/>
      <c r="J150" s="451"/>
      <c r="K150" s="451"/>
      <c r="L150" s="451"/>
      <c r="M150" s="637"/>
      <c r="N150" s="450">
        <v>0</v>
      </c>
      <c r="O150" s="637"/>
      <c r="P150" s="451"/>
      <c r="Q150" s="637"/>
      <c r="R150" s="439">
        <v>0</v>
      </c>
    </row>
    <row r="151" spans="1:18" s="92" customFormat="1" ht="15" hidden="1">
      <c r="A151" s="441" t="s">
        <v>32</v>
      </c>
      <c r="B151" s="636"/>
      <c r="C151" s="451"/>
      <c r="D151" s="451"/>
      <c r="E151" s="637"/>
      <c r="F151" s="451"/>
      <c r="G151" s="637"/>
      <c r="H151" s="451"/>
      <c r="I151" s="451"/>
      <c r="J151" s="451"/>
      <c r="K151" s="451"/>
      <c r="L151" s="451"/>
      <c r="M151" s="637"/>
      <c r="N151" s="450">
        <v>0</v>
      </c>
      <c r="O151" s="637"/>
      <c r="P151" s="451"/>
      <c r="Q151" s="637"/>
      <c r="R151" s="439">
        <v>0</v>
      </c>
    </row>
    <row r="152" spans="1:18" s="92" customFormat="1" ht="15" hidden="1">
      <c r="A152" s="441" t="s">
        <v>33</v>
      </c>
      <c r="B152" s="636"/>
      <c r="C152" s="451"/>
      <c r="D152" s="451"/>
      <c r="E152" s="637"/>
      <c r="F152" s="451"/>
      <c r="G152" s="637"/>
      <c r="H152" s="451"/>
      <c r="I152" s="451"/>
      <c r="J152" s="451"/>
      <c r="K152" s="451"/>
      <c r="L152" s="451"/>
      <c r="M152" s="637"/>
      <c r="N152" s="450">
        <v>0</v>
      </c>
      <c r="O152" s="637"/>
      <c r="P152" s="451"/>
      <c r="Q152" s="637"/>
      <c r="R152" s="439">
        <v>0</v>
      </c>
    </row>
    <row r="153" spans="1:18" s="92" customFormat="1" ht="15" hidden="1">
      <c r="A153" s="441" t="s">
        <v>34</v>
      </c>
      <c r="B153" s="636"/>
      <c r="C153" s="451"/>
      <c r="D153" s="451"/>
      <c r="E153" s="637"/>
      <c r="F153" s="451"/>
      <c r="G153" s="637"/>
      <c r="H153" s="451"/>
      <c r="I153" s="451"/>
      <c r="J153" s="451"/>
      <c r="K153" s="451"/>
      <c r="L153" s="451"/>
      <c r="M153" s="637"/>
      <c r="N153" s="450">
        <v>0</v>
      </c>
      <c r="O153" s="637"/>
      <c r="P153" s="451"/>
      <c r="Q153" s="637"/>
      <c r="R153" s="439">
        <v>0</v>
      </c>
    </row>
    <row r="154" spans="1:18" s="92" customFormat="1" ht="15" hidden="1">
      <c r="A154" s="441" t="s">
        <v>35</v>
      </c>
      <c r="B154" s="636"/>
      <c r="C154" s="451"/>
      <c r="D154" s="451"/>
      <c r="E154" s="637"/>
      <c r="F154" s="451"/>
      <c r="G154" s="637"/>
      <c r="H154" s="451"/>
      <c r="I154" s="451"/>
      <c r="J154" s="451"/>
      <c r="K154" s="451"/>
      <c r="L154" s="451"/>
      <c r="M154" s="637"/>
      <c r="N154" s="450">
        <v>0</v>
      </c>
      <c r="O154" s="637"/>
      <c r="P154" s="451"/>
      <c r="Q154" s="637"/>
      <c r="R154" s="439">
        <v>0</v>
      </c>
    </row>
    <row r="155" spans="1:18" s="92" customFormat="1" ht="15" hidden="1">
      <c r="A155" s="441" t="s">
        <v>38</v>
      </c>
      <c r="B155" s="636"/>
      <c r="C155" s="451"/>
      <c r="D155" s="451"/>
      <c r="E155" s="637"/>
      <c r="F155" s="451"/>
      <c r="G155" s="637"/>
      <c r="H155" s="451"/>
      <c r="I155" s="451"/>
      <c r="J155" s="451"/>
      <c r="K155" s="451"/>
      <c r="L155" s="451"/>
      <c r="M155" s="637"/>
      <c r="N155" s="450">
        <v>0</v>
      </c>
      <c r="O155" s="637"/>
      <c r="P155" s="451"/>
      <c r="Q155" s="637"/>
      <c r="R155" s="439">
        <v>0</v>
      </c>
    </row>
    <row r="156" spans="1:18" s="92" customFormat="1" ht="15" hidden="1">
      <c r="A156" s="441" t="s">
        <v>40</v>
      </c>
      <c r="B156" s="636"/>
      <c r="C156" s="451"/>
      <c r="D156" s="451"/>
      <c r="E156" s="637"/>
      <c r="F156" s="451"/>
      <c r="G156" s="637"/>
      <c r="H156" s="451"/>
      <c r="I156" s="451"/>
      <c r="J156" s="451"/>
      <c r="K156" s="451"/>
      <c r="L156" s="451"/>
      <c r="M156" s="637"/>
      <c r="N156" s="450">
        <v>0</v>
      </c>
      <c r="O156" s="637"/>
      <c r="P156" s="451"/>
      <c r="Q156" s="637"/>
      <c r="R156" s="439">
        <v>0</v>
      </c>
    </row>
    <row r="157" spans="1:18" s="92" customFormat="1" ht="15" hidden="1">
      <c r="A157" s="441" t="s">
        <v>41</v>
      </c>
      <c r="B157" s="636"/>
      <c r="C157" s="451"/>
      <c r="D157" s="451"/>
      <c r="E157" s="637"/>
      <c r="F157" s="451"/>
      <c r="G157" s="637"/>
      <c r="H157" s="451"/>
      <c r="I157" s="451"/>
      <c r="J157" s="451"/>
      <c r="K157" s="451"/>
      <c r="L157" s="451"/>
      <c r="M157" s="637"/>
      <c r="N157" s="450">
        <v>0</v>
      </c>
      <c r="O157" s="637"/>
      <c r="P157" s="451"/>
      <c r="Q157" s="637"/>
      <c r="R157" s="439">
        <v>0</v>
      </c>
    </row>
    <row r="158" spans="1:18" s="92" customFormat="1" ht="15" hidden="1">
      <c r="A158" s="441" t="s">
        <v>42</v>
      </c>
      <c r="B158" s="636"/>
      <c r="C158" s="451"/>
      <c r="D158" s="451"/>
      <c r="E158" s="637"/>
      <c r="F158" s="451"/>
      <c r="G158" s="637"/>
      <c r="H158" s="451"/>
      <c r="I158" s="451"/>
      <c r="J158" s="451"/>
      <c r="K158" s="451"/>
      <c r="L158" s="451"/>
      <c r="M158" s="637"/>
      <c r="N158" s="450">
        <v>0</v>
      </c>
      <c r="O158" s="637"/>
      <c r="P158" s="451"/>
      <c r="Q158" s="637"/>
      <c r="R158" s="439">
        <v>0</v>
      </c>
    </row>
    <row r="159" spans="1:18" s="92" customFormat="1" ht="15" hidden="1">
      <c r="A159" s="441" t="s">
        <v>43</v>
      </c>
      <c r="B159" s="636"/>
      <c r="C159" s="451"/>
      <c r="D159" s="451"/>
      <c r="E159" s="637"/>
      <c r="F159" s="451"/>
      <c r="G159" s="637"/>
      <c r="H159" s="451"/>
      <c r="I159" s="451"/>
      <c r="J159" s="451"/>
      <c r="K159" s="451"/>
      <c r="L159" s="451"/>
      <c r="M159" s="637"/>
      <c r="N159" s="450">
        <v>0</v>
      </c>
      <c r="O159" s="637"/>
      <c r="P159" s="451"/>
      <c r="Q159" s="637"/>
      <c r="R159" s="439">
        <v>0</v>
      </c>
    </row>
    <row r="160" spans="1:18" s="92" customFormat="1" ht="15" hidden="1">
      <c r="A160" s="441" t="s">
        <v>44</v>
      </c>
      <c r="B160" s="636"/>
      <c r="C160" s="451"/>
      <c r="D160" s="451"/>
      <c r="E160" s="637"/>
      <c r="F160" s="451"/>
      <c r="G160" s="637"/>
      <c r="H160" s="451"/>
      <c r="I160" s="451"/>
      <c r="J160" s="451"/>
      <c r="K160" s="451"/>
      <c r="L160" s="451"/>
      <c r="M160" s="637"/>
      <c r="N160" s="450">
        <v>0</v>
      </c>
      <c r="O160" s="637"/>
      <c r="P160" s="451"/>
      <c r="Q160" s="637"/>
      <c r="R160" s="439">
        <v>0</v>
      </c>
    </row>
    <row r="161" spans="1:18" s="92" customFormat="1" ht="15" hidden="1">
      <c r="A161" s="441" t="s">
        <v>45</v>
      </c>
      <c r="B161" s="636"/>
      <c r="C161" s="451"/>
      <c r="D161" s="451"/>
      <c r="E161" s="637"/>
      <c r="F161" s="451"/>
      <c r="G161" s="637"/>
      <c r="H161" s="451"/>
      <c r="I161" s="451"/>
      <c r="J161" s="451"/>
      <c r="K161" s="451"/>
      <c r="L161" s="451"/>
      <c r="M161" s="637"/>
      <c r="N161" s="450">
        <v>0</v>
      </c>
      <c r="O161" s="637"/>
      <c r="P161" s="451"/>
      <c r="Q161" s="637"/>
      <c r="R161" s="439">
        <v>0</v>
      </c>
    </row>
    <row r="162" spans="1:18" s="92" customFormat="1" ht="15" hidden="1">
      <c r="A162" s="441" t="s">
        <v>46</v>
      </c>
      <c r="B162" s="636"/>
      <c r="C162" s="451"/>
      <c r="D162" s="451"/>
      <c r="E162" s="637"/>
      <c r="F162" s="451"/>
      <c r="G162" s="637"/>
      <c r="H162" s="451"/>
      <c r="I162" s="451"/>
      <c r="J162" s="451"/>
      <c r="K162" s="451"/>
      <c r="L162" s="451"/>
      <c r="M162" s="637"/>
      <c r="N162" s="450">
        <v>0</v>
      </c>
      <c r="O162" s="637"/>
      <c r="P162" s="451"/>
      <c r="Q162" s="637"/>
      <c r="R162" s="439">
        <v>0</v>
      </c>
    </row>
    <row r="163" spans="1:18" s="92" customFormat="1" ht="15" hidden="1">
      <c r="A163" s="441" t="s">
        <v>47</v>
      </c>
      <c r="B163" s="636"/>
      <c r="C163" s="451"/>
      <c r="D163" s="451"/>
      <c r="E163" s="637"/>
      <c r="F163" s="451"/>
      <c r="G163" s="637"/>
      <c r="H163" s="451"/>
      <c r="I163" s="451"/>
      <c r="J163" s="451"/>
      <c r="K163" s="451"/>
      <c r="L163" s="451"/>
      <c r="M163" s="637"/>
      <c r="N163" s="450">
        <v>0</v>
      </c>
      <c r="O163" s="637"/>
      <c r="P163" s="451"/>
      <c r="Q163" s="637"/>
      <c r="R163" s="439">
        <v>0</v>
      </c>
    </row>
    <row r="164" spans="1:18" s="92" customFormat="1" ht="15" hidden="1">
      <c r="A164" s="441" t="s">
        <v>198</v>
      </c>
      <c r="B164" s="636"/>
      <c r="C164" s="451"/>
      <c r="D164" s="451"/>
      <c r="E164" s="637"/>
      <c r="F164" s="451"/>
      <c r="G164" s="637"/>
      <c r="H164" s="451"/>
      <c r="I164" s="451"/>
      <c r="J164" s="451"/>
      <c r="K164" s="451"/>
      <c r="L164" s="451"/>
      <c r="M164" s="637"/>
      <c r="N164" s="450">
        <v>0</v>
      </c>
      <c r="O164" s="637"/>
      <c r="P164" s="451"/>
      <c r="Q164" s="637"/>
      <c r="R164" s="439">
        <v>0</v>
      </c>
    </row>
    <row r="165" spans="1:18" s="92" customFormat="1" ht="15" hidden="1">
      <c r="A165" s="441" t="s">
        <v>49</v>
      </c>
      <c r="B165" s="636"/>
      <c r="C165" s="451"/>
      <c r="D165" s="451"/>
      <c r="E165" s="637"/>
      <c r="F165" s="451"/>
      <c r="G165" s="637"/>
      <c r="H165" s="451"/>
      <c r="I165" s="451"/>
      <c r="J165" s="451"/>
      <c r="K165" s="451"/>
      <c r="L165" s="451"/>
      <c r="M165" s="637"/>
      <c r="N165" s="450">
        <v>0</v>
      </c>
      <c r="O165" s="637"/>
      <c r="P165" s="451"/>
      <c r="Q165" s="637"/>
      <c r="R165" s="439">
        <v>0</v>
      </c>
    </row>
    <row r="166" spans="1:18" s="92" customFormat="1" ht="15" hidden="1">
      <c r="A166" s="441" t="s">
        <v>50</v>
      </c>
      <c r="B166" s="636"/>
      <c r="C166" s="451"/>
      <c r="D166" s="451"/>
      <c r="E166" s="637"/>
      <c r="F166" s="451"/>
      <c r="G166" s="637"/>
      <c r="H166" s="451"/>
      <c r="I166" s="451"/>
      <c r="J166" s="451"/>
      <c r="K166" s="451"/>
      <c r="L166" s="451"/>
      <c r="M166" s="637"/>
      <c r="N166" s="450">
        <v>0</v>
      </c>
      <c r="O166" s="637"/>
      <c r="P166" s="451"/>
      <c r="Q166" s="637"/>
      <c r="R166" s="439">
        <v>0</v>
      </c>
    </row>
    <row r="167" spans="1:18" s="92" customFormat="1" ht="15" hidden="1">
      <c r="A167" s="441" t="s">
        <v>51</v>
      </c>
      <c r="B167" s="636"/>
      <c r="C167" s="451"/>
      <c r="D167" s="451"/>
      <c r="E167" s="637"/>
      <c r="F167" s="451"/>
      <c r="G167" s="637"/>
      <c r="H167" s="451"/>
      <c r="I167" s="451"/>
      <c r="J167" s="451"/>
      <c r="K167" s="451"/>
      <c r="L167" s="451"/>
      <c r="M167" s="637"/>
      <c r="N167" s="450">
        <v>0</v>
      </c>
      <c r="O167" s="637"/>
      <c r="P167" s="451"/>
      <c r="Q167" s="637"/>
      <c r="R167" s="439">
        <v>0</v>
      </c>
    </row>
    <row r="168" spans="1:18" s="92" customFormat="1" ht="15" hidden="1">
      <c r="A168" s="441" t="s">
        <v>52</v>
      </c>
      <c r="B168" s="636"/>
      <c r="C168" s="451"/>
      <c r="D168" s="451"/>
      <c r="E168" s="637"/>
      <c r="F168" s="451"/>
      <c r="G168" s="637"/>
      <c r="H168" s="451"/>
      <c r="I168" s="451"/>
      <c r="J168" s="451"/>
      <c r="K168" s="451"/>
      <c r="L168" s="451"/>
      <c r="M168" s="637"/>
      <c r="N168" s="450">
        <v>0</v>
      </c>
      <c r="O168" s="637"/>
      <c r="P168" s="451"/>
      <c r="Q168" s="637"/>
      <c r="R168" s="439">
        <v>0</v>
      </c>
    </row>
    <row r="169" spans="1:18" s="92" customFormat="1" ht="15" hidden="1">
      <c r="A169" s="441" t="s">
        <v>199</v>
      </c>
      <c r="B169" s="560"/>
      <c r="C169" s="450">
        <v>0</v>
      </c>
      <c r="D169" s="450">
        <v>0</v>
      </c>
      <c r="E169" s="640"/>
      <c r="F169" s="450"/>
      <c r="G169" s="640"/>
      <c r="H169" s="450"/>
      <c r="I169" s="450"/>
      <c r="J169" s="450">
        <v>0</v>
      </c>
      <c r="K169" s="441"/>
      <c r="L169" s="450">
        <v>0</v>
      </c>
      <c r="M169" s="560"/>
      <c r="N169" s="450">
        <v>0</v>
      </c>
      <c r="O169" s="560"/>
      <c r="P169" s="450">
        <v>0</v>
      </c>
      <c r="Q169" s="560"/>
      <c r="R169" s="439">
        <v>0</v>
      </c>
    </row>
    <row r="170" spans="1:18" s="92" customFormat="1" ht="15" hidden="1">
      <c r="A170" s="441" t="s">
        <v>54</v>
      </c>
      <c r="B170" s="636"/>
      <c r="C170" s="451"/>
      <c r="D170" s="451"/>
      <c r="E170" s="637"/>
      <c r="F170" s="451"/>
      <c r="G170" s="637"/>
      <c r="H170" s="451"/>
      <c r="I170" s="451"/>
      <c r="J170" s="451"/>
      <c r="K170" s="451"/>
      <c r="L170" s="451"/>
      <c r="M170" s="637"/>
      <c r="N170" s="450">
        <v>0</v>
      </c>
      <c r="O170" s="637"/>
      <c r="P170" s="451"/>
      <c r="Q170" s="637"/>
      <c r="R170" s="439">
        <v>0</v>
      </c>
    </row>
    <row r="171" spans="1:18" s="92" customFormat="1" ht="15" hidden="1">
      <c r="A171" s="441" t="s">
        <v>55</v>
      </c>
      <c r="B171" s="636"/>
      <c r="C171" s="638"/>
      <c r="D171" s="638"/>
      <c r="E171" s="637"/>
      <c r="F171" s="638"/>
      <c r="G171" s="637"/>
      <c r="H171" s="638"/>
      <c r="I171" s="451"/>
      <c r="J171" s="638"/>
      <c r="K171" s="451"/>
      <c r="L171" s="638"/>
      <c r="M171" s="637"/>
      <c r="N171" s="450">
        <v>0</v>
      </c>
      <c r="O171" s="637"/>
      <c r="P171" s="638"/>
      <c r="Q171" s="637"/>
      <c r="R171" s="439">
        <v>0</v>
      </c>
    </row>
    <row r="172" spans="1:18" s="92" customFormat="1" ht="15" hidden="1">
      <c r="A172" s="441" t="s">
        <v>56</v>
      </c>
      <c r="B172" s="560"/>
      <c r="C172" s="639">
        <v>0</v>
      </c>
      <c r="D172" s="639">
        <v>0</v>
      </c>
      <c r="E172" s="640"/>
      <c r="F172" s="641"/>
      <c r="G172" s="640"/>
      <c r="H172" s="641"/>
      <c r="I172" s="450"/>
      <c r="J172" s="639">
        <v>0</v>
      </c>
      <c r="K172" s="441"/>
      <c r="L172" s="639">
        <v>0</v>
      </c>
      <c r="M172" s="560"/>
      <c r="N172" s="450">
        <v>0</v>
      </c>
      <c r="O172" s="560"/>
      <c r="P172" s="639">
        <v>0</v>
      </c>
      <c r="Q172" s="560"/>
      <c r="R172" s="439">
        <v>0</v>
      </c>
    </row>
    <row r="173" spans="1:18" s="92" customFormat="1" ht="15" hidden="1">
      <c r="A173" s="441" t="s">
        <v>57</v>
      </c>
      <c r="B173" s="560"/>
      <c r="C173" s="639">
        <v>0</v>
      </c>
      <c r="D173" s="639">
        <v>0</v>
      </c>
      <c r="E173" s="640"/>
      <c r="F173" s="641"/>
      <c r="G173" s="640"/>
      <c r="H173" s="641"/>
      <c r="I173" s="450"/>
      <c r="J173" s="639">
        <v>0</v>
      </c>
      <c r="K173" s="441"/>
      <c r="L173" s="639">
        <v>0</v>
      </c>
      <c r="M173" s="560"/>
      <c r="N173" s="450">
        <v>0</v>
      </c>
      <c r="O173" s="560"/>
      <c r="P173" s="639">
        <v>0</v>
      </c>
      <c r="Q173" s="560"/>
      <c r="R173" s="439">
        <v>0</v>
      </c>
    </row>
    <row r="174" spans="1:18" s="92" customFormat="1" ht="15" hidden="1">
      <c r="A174" s="457"/>
      <c r="B174" s="636"/>
      <c r="C174" s="638"/>
      <c r="D174" s="638"/>
      <c r="E174" s="637"/>
      <c r="F174" s="638"/>
      <c r="G174" s="637"/>
      <c r="H174" s="638"/>
      <c r="I174" s="451"/>
      <c r="J174" s="638"/>
      <c r="K174" s="451"/>
      <c r="L174" s="638"/>
      <c r="M174" s="637"/>
      <c r="N174" s="450">
        <v>0</v>
      </c>
      <c r="O174" s="637"/>
      <c r="P174" s="451"/>
      <c r="Q174" s="637"/>
      <c r="R174" s="439">
        <v>0</v>
      </c>
    </row>
    <row r="175" spans="1:18" s="92" customFormat="1" ht="39" customHeight="1" hidden="1" thickBot="1">
      <c r="A175" s="471" t="s">
        <v>497</v>
      </c>
      <c r="B175" s="636"/>
      <c r="C175" s="440"/>
      <c r="D175" s="440"/>
      <c r="E175" s="637"/>
      <c r="F175" s="440"/>
      <c r="G175" s="637"/>
      <c r="H175" s="451"/>
      <c r="I175" s="451"/>
      <c r="J175" s="451"/>
      <c r="K175" s="451"/>
      <c r="L175" s="662"/>
      <c r="M175" s="637"/>
      <c r="N175" s="648">
        <f>L175</f>
        <v>0</v>
      </c>
      <c r="O175" s="637"/>
      <c r="P175" s="440"/>
      <c r="Q175" s="637"/>
      <c r="R175" s="556">
        <f>N175+P175</f>
        <v>0</v>
      </c>
    </row>
    <row r="176" spans="1:18" s="92" customFormat="1" ht="6.75" customHeight="1" hidden="1">
      <c r="A176" s="642"/>
      <c r="B176" s="636"/>
      <c r="C176" s="458"/>
      <c r="D176" s="458"/>
      <c r="E176" s="454"/>
      <c r="F176" s="458"/>
      <c r="G176" s="454"/>
      <c r="H176" s="458"/>
      <c r="I176" s="458"/>
      <c r="J176" s="458"/>
      <c r="K176" s="458"/>
      <c r="L176" s="458"/>
      <c r="M176" s="454"/>
      <c r="N176" s="450"/>
      <c r="O176" s="454"/>
      <c r="P176" s="451"/>
      <c r="Q176" s="454"/>
      <c r="R176" s="450"/>
    </row>
    <row r="177" spans="1:18" s="92" customFormat="1" ht="15.75" thickBot="1">
      <c r="A177" s="429" t="s">
        <v>560</v>
      </c>
      <c r="B177" s="560"/>
      <c r="C177" s="447">
        <f>+C145+C129</f>
        <v>52452</v>
      </c>
      <c r="D177" s="447">
        <f>+D145+D129</f>
        <v>10072</v>
      </c>
      <c r="E177" s="560"/>
      <c r="F177" s="447">
        <f>+F145+F129</f>
        <v>1163</v>
      </c>
      <c r="G177" s="560"/>
      <c r="H177" s="447">
        <v>0</v>
      </c>
      <c r="I177" s="441"/>
      <c r="J177" s="447">
        <v>0</v>
      </c>
      <c r="K177" s="441"/>
      <c r="L177" s="447">
        <f>+L145+L129</f>
        <v>-60460</v>
      </c>
      <c r="M177" s="560"/>
      <c r="N177" s="447">
        <f>+N145+N129</f>
        <v>3227</v>
      </c>
      <c r="O177" s="560"/>
      <c r="P177" s="447">
        <f>+P145+P129</f>
        <v>0</v>
      </c>
      <c r="Q177" s="560"/>
      <c r="R177" s="447">
        <f>+R145+R129</f>
        <v>3227</v>
      </c>
    </row>
    <row r="178" spans="1:18" s="92" customFormat="1" ht="15">
      <c r="A178" s="430"/>
      <c r="B178" s="430"/>
      <c r="C178" s="430"/>
      <c r="D178" s="430"/>
      <c r="E178" s="430"/>
      <c r="F178" s="472"/>
      <c r="G178" s="472"/>
      <c r="H178" s="472"/>
      <c r="I178" s="472"/>
      <c r="J178" s="430"/>
      <c r="K178" s="468"/>
      <c r="L178" s="468"/>
      <c r="M178" s="468"/>
      <c r="N178" s="430"/>
      <c r="O178" s="468"/>
      <c r="P178" s="468"/>
      <c r="Q178" s="468"/>
      <c r="R178" s="468"/>
    </row>
    <row r="179" spans="1:18" s="22" customFormat="1" ht="15">
      <c r="A179" s="571" t="str">
        <f>OD!A112</f>
        <v>Приложенията от страница 10 до страница 44 са неразделна част от консолидирания финансов отчет</v>
      </c>
      <c r="B179" s="571"/>
      <c r="C179" s="571"/>
      <c r="D179" s="571"/>
      <c r="E179" s="571"/>
      <c r="F179" s="571"/>
      <c r="G179" s="571"/>
      <c r="H179" s="571"/>
      <c r="I179" s="571"/>
      <c r="J179" s="571"/>
      <c r="K179" s="571"/>
      <c r="L179" s="571"/>
      <c r="M179" s="571"/>
      <c r="N179" s="571"/>
      <c r="O179" s="571"/>
      <c r="P179" s="571"/>
      <c r="Q179" s="571"/>
      <c r="R179" s="571"/>
    </row>
    <row r="180" spans="1:18" s="22" customFormat="1" ht="24" customHeight="1">
      <c r="A180" s="574" t="str">
        <f>+OD!A113</f>
        <v>Консолидирания финансов отчет на Инфра Холдинг АД е одобрен за публикуване от Съвета на директорите на 28 май 2024г. и е подписан от:</v>
      </c>
      <c r="B180" s="574"/>
      <c r="C180" s="574"/>
      <c r="D180" s="574"/>
      <c r="E180" s="574"/>
      <c r="F180" s="574"/>
      <c r="G180" s="574"/>
      <c r="H180" s="574"/>
      <c r="I180" s="574"/>
      <c r="J180" s="574"/>
      <c r="K180" s="574"/>
      <c r="L180" s="574"/>
      <c r="M180" s="574"/>
      <c r="N180" s="574"/>
      <c r="O180" s="574"/>
      <c r="P180" s="574"/>
      <c r="Q180" s="574"/>
      <c r="R180" s="574"/>
    </row>
    <row r="181" spans="1:18" s="152" customFormat="1" ht="15">
      <c r="A181" s="473"/>
      <c r="B181" s="474"/>
      <c r="C181" s="468"/>
      <c r="D181" s="468"/>
      <c r="E181" s="547"/>
      <c r="F181" s="547"/>
      <c r="G181" s="547"/>
      <c r="H181" s="547"/>
      <c r="I181" s="547"/>
      <c r="J181" s="475"/>
      <c r="K181" s="476"/>
      <c r="L181" s="468"/>
      <c r="M181" s="476"/>
      <c r="N181" s="468"/>
      <c r="O181" s="476"/>
      <c r="P181" s="468"/>
      <c r="Q181" s="476"/>
      <c r="R181" s="468"/>
    </row>
    <row r="182" spans="1:18" s="22" customFormat="1" ht="15">
      <c r="A182" s="409" t="s">
        <v>511</v>
      </c>
      <c r="B182" s="476"/>
      <c r="C182" s="476"/>
      <c r="D182" s="476"/>
      <c r="E182" s="476"/>
      <c r="F182" s="476"/>
      <c r="G182" s="476"/>
      <c r="H182" s="476"/>
      <c r="I182" s="476"/>
      <c r="J182" s="476"/>
      <c r="K182" s="476"/>
      <c r="L182" s="476"/>
      <c r="M182" s="476"/>
      <c r="N182" s="476"/>
      <c r="O182" s="476"/>
      <c r="P182" s="476"/>
      <c r="Q182" s="476"/>
      <c r="R182" s="476"/>
    </row>
    <row r="183" spans="1:18" ht="15">
      <c r="A183" s="477" t="str">
        <f>OD!A116</f>
        <v>Антон Божков</v>
      </c>
      <c r="B183" s="478"/>
      <c r="C183" s="414"/>
      <c r="D183" s="414"/>
      <c r="E183" s="414"/>
      <c r="F183" s="414"/>
      <c r="G183" s="414"/>
      <c r="H183" s="414"/>
      <c r="I183" s="414"/>
      <c r="J183" s="414"/>
      <c r="K183" s="414"/>
      <c r="L183" s="414"/>
      <c r="M183" s="414"/>
      <c r="N183" s="414"/>
      <c r="O183" s="414"/>
      <c r="P183" s="414"/>
      <c r="Q183" s="414"/>
      <c r="R183" s="414"/>
    </row>
    <row r="184" spans="1:18" ht="15" hidden="1">
      <c r="A184" s="479"/>
      <c r="B184" s="480"/>
      <c r="C184" s="414"/>
      <c r="D184" s="414"/>
      <c r="E184" s="414"/>
      <c r="F184" s="414"/>
      <c r="G184" s="414"/>
      <c r="H184" s="414"/>
      <c r="I184" s="414"/>
      <c r="J184" s="414"/>
      <c r="K184" s="414"/>
      <c r="L184" s="414"/>
      <c r="M184" s="414"/>
      <c r="N184" s="414" t="s">
        <v>39</v>
      </c>
      <c r="O184" s="414"/>
      <c r="P184" s="414" t="s">
        <v>39</v>
      </c>
      <c r="Q184" s="414"/>
      <c r="R184" s="414" t="s">
        <v>39</v>
      </c>
    </row>
    <row r="185" spans="1:18" ht="15">
      <c r="A185" s="477"/>
      <c r="B185" s="480"/>
      <c r="C185" s="481"/>
      <c r="D185" s="481"/>
      <c r="E185" s="482"/>
      <c r="F185" s="481"/>
      <c r="G185" s="482"/>
      <c r="H185" s="481"/>
      <c r="I185" s="481"/>
      <c r="J185" s="481"/>
      <c r="K185" s="481"/>
      <c r="L185" s="481"/>
      <c r="M185" s="482"/>
      <c r="N185" s="481"/>
      <c r="O185" s="482"/>
      <c r="P185" s="481"/>
      <c r="Q185" s="482"/>
      <c r="R185" s="481"/>
    </row>
    <row r="186" spans="1:18" ht="15">
      <c r="A186" s="479"/>
      <c r="B186" s="480"/>
      <c r="C186" s="414"/>
      <c r="D186" s="414"/>
      <c r="E186" s="414"/>
      <c r="F186" s="414"/>
      <c r="G186" s="414"/>
      <c r="H186" s="414"/>
      <c r="I186" s="414"/>
      <c r="J186" s="414"/>
      <c r="K186" s="414"/>
      <c r="L186" s="414"/>
      <c r="M186" s="414"/>
      <c r="N186" s="414"/>
      <c r="O186" s="414"/>
      <c r="P186" s="414"/>
      <c r="Q186" s="414"/>
      <c r="R186" s="414"/>
    </row>
    <row r="187" spans="1:18" ht="15">
      <c r="A187" s="483" t="str">
        <f>'[1]НАЧАЛО'!$F$44</f>
        <v>Съставител:</v>
      </c>
      <c r="B187" s="478"/>
      <c r="C187" s="414"/>
      <c r="D187" s="414"/>
      <c r="E187" s="414"/>
      <c r="F187" s="414"/>
      <c r="G187" s="414"/>
      <c r="H187" s="414"/>
      <c r="I187" s="414"/>
      <c r="J187" s="414"/>
      <c r="K187" s="414"/>
      <c r="L187" s="414"/>
      <c r="M187" s="414"/>
      <c r="N187" s="414"/>
      <c r="O187" s="414"/>
      <c r="P187" s="414"/>
      <c r="Q187" s="414"/>
      <c r="R187" s="414"/>
    </row>
    <row r="188" spans="1:18" ht="30.75" customHeight="1">
      <c r="A188" s="484" t="str">
        <f>+OD!A121</f>
        <v>Татяна Димитрова - Управител на Фисконсултинг ООД - съставител</v>
      </c>
      <c r="B188" s="480"/>
      <c r="C188" s="414"/>
      <c r="D188" s="414"/>
      <c r="E188" s="414"/>
      <c r="F188" s="414"/>
      <c r="G188" s="414"/>
      <c r="H188" s="414"/>
      <c r="I188" s="414"/>
      <c r="J188" s="414"/>
      <c r="K188" s="414"/>
      <c r="L188" s="414"/>
      <c r="M188" s="414"/>
      <c r="N188" s="414"/>
      <c r="O188" s="414"/>
      <c r="P188" s="414"/>
      <c r="Q188" s="414"/>
      <c r="R188" s="414"/>
    </row>
    <row r="189" spans="1:18" ht="15">
      <c r="A189" s="483"/>
      <c r="B189" s="480"/>
      <c r="C189" s="414"/>
      <c r="D189" s="414"/>
      <c r="E189" s="414"/>
      <c r="F189" s="414"/>
      <c r="G189" s="414"/>
      <c r="H189" s="414"/>
      <c r="I189" s="414"/>
      <c r="J189" s="414"/>
      <c r="K189" s="414"/>
      <c r="L189" s="414"/>
      <c r="M189" s="414"/>
      <c r="N189" s="414"/>
      <c r="O189" s="414"/>
      <c r="P189" s="414"/>
      <c r="Q189" s="414"/>
      <c r="R189" s="414"/>
    </row>
    <row r="190" spans="1:18" ht="15">
      <c r="A190" s="484"/>
      <c r="B190" s="485"/>
      <c r="C190" s="414"/>
      <c r="D190" s="414"/>
      <c r="E190" s="414"/>
      <c r="F190" s="414"/>
      <c r="G190" s="414"/>
      <c r="H190" s="414"/>
      <c r="I190" s="414"/>
      <c r="J190" s="414"/>
      <c r="K190" s="414"/>
      <c r="L190" s="414"/>
      <c r="M190" s="414"/>
      <c r="N190" s="414"/>
      <c r="O190" s="414"/>
      <c r="P190" s="414"/>
      <c r="Q190" s="414"/>
      <c r="R190" s="414"/>
    </row>
    <row r="191" spans="1:18" ht="15" hidden="1">
      <c r="A191" s="477"/>
      <c r="B191" s="480"/>
      <c r="C191" s="414"/>
      <c r="D191" s="414"/>
      <c r="E191" s="414"/>
      <c r="F191" s="414"/>
      <c r="G191" s="414"/>
      <c r="H191" s="414"/>
      <c r="I191" s="414"/>
      <c r="J191" s="414"/>
      <c r="K191" s="414"/>
      <c r="L191" s="414"/>
      <c r="M191" s="414"/>
      <c r="N191" s="414"/>
      <c r="O191" s="414"/>
      <c r="P191" s="414"/>
      <c r="Q191" s="414"/>
      <c r="R191" s="414"/>
    </row>
    <row r="192" spans="1:18" ht="15" hidden="1">
      <c r="A192" s="479"/>
      <c r="B192" s="486"/>
      <c r="C192" s="414"/>
      <c r="D192" s="414"/>
      <c r="E192" s="414"/>
      <c r="F192" s="414"/>
      <c r="G192" s="414"/>
      <c r="H192" s="414"/>
      <c r="I192" s="414"/>
      <c r="J192" s="414"/>
      <c r="K192" s="414"/>
      <c r="L192" s="414"/>
      <c r="M192" s="414"/>
      <c r="N192" s="414"/>
      <c r="O192" s="414"/>
      <c r="P192" s="414"/>
      <c r="Q192" s="414"/>
      <c r="R192" s="414"/>
    </row>
    <row r="193" spans="1:18" ht="15" hidden="1">
      <c r="A193" s="487" t="str">
        <f>OD!A123</f>
        <v>Съгласно доклад на независимия одитор </v>
      </c>
      <c r="B193" s="485"/>
      <c r="C193" s="414"/>
      <c r="D193" s="414"/>
      <c r="E193" s="414"/>
      <c r="F193" s="414"/>
      <c r="G193" s="414"/>
      <c r="H193" s="414"/>
      <c r="I193" s="414"/>
      <c r="J193" s="414"/>
      <c r="K193" s="414"/>
      <c r="L193" s="414"/>
      <c r="M193" s="414"/>
      <c r="N193" s="414"/>
      <c r="O193" s="414"/>
      <c r="P193" s="414"/>
      <c r="Q193" s="414"/>
      <c r="R193" s="414"/>
    </row>
    <row r="194" spans="1:18" ht="30.75" customHeight="1" hidden="1">
      <c r="A194" s="399" t="str">
        <f>+OD!A124</f>
        <v>За "БН ОДИТ КОНСУЛТ" ЕООД, Одиторско дружество с рег. номер 178</v>
      </c>
      <c r="B194" s="400"/>
      <c r="C194" s="166"/>
      <c r="D194" s="166"/>
      <c r="E194" s="166"/>
      <c r="F194" s="166"/>
      <c r="G194" s="166"/>
      <c r="H194" s="166"/>
      <c r="I194" s="166"/>
      <c r="J194" s="166"/>
      <c r="K194" s="166"/>
      <c r="L194" s="166"/>
      <c r="N194" s="398"/>
      <c r="O194" s="166"/>
      <c r="P194" s="398"/>
      <c r="Q194" s="166"/>
      <c r="R194" s="398"/>
    </row>
    <row r="195" spans="1:18" ht="15" hidden="1">
      <c r="A195" s="399"/>
      <c r="B195" s="401"/>
      <c r="C195" s="166"/>
      <c r="D195" s="166"/>
      <c r="E195" s="166"/>
      <c r="F195" s="166"/>
      <c r="G195" s="166"/>
      <c r="H195" s="166"/>
      <c r="I195" s="166"/>
      <c r="J195" s="166"/>
      <c r="K195" s="166"/>
      <c r="L195" s="166"/>
      <c r="N195" s="398"/>
      <c r="O195" s="166"/>
      <c r="P195" s="398"/>
      <c r="Q195" s="166"/>
      <c r="R195" s="398"/>
    </row>
    <row r="196" spans="1:18" ht="15" hidden="1">
      <c r="A196" s="399"/>
      <c r="B196" s="166"/>
      <c r="C196" s="166"/>
      <c r="D196" s="166"/>
      <c r="E196" s="166"/>
      <c r="F196" s="166"/>
      <c r="G196" s="166"/>
      <c r="H196" s="166"/>
      <c r="I196" s="166"/>
      <c r="J196" s="166"/>
      <c r="K196" s="166"/>
      <c r="L196" s="166"/>
      <c r="N196" s="398"/>
      <c r="O196" s="166"/>
      <c r="P196" s="398"/>
      <c r="Q196" s="166"/>
      <c r="R196" s="398"/>
    </row>
    <row r="197" spans="1:18" ht="45" hidden="1">
      <c r="A197" s="399" t="str">
        <f>+OD!A127</f>
        <v>Божидар Начев, Управител и регистриран одитор, отговорен за одита</v>
      </c>
      <c r="B197" s="166"/>
      <c r="C197" s="166"/>
      <c r="D197" s="166"/>
      <c r="E197" s="166"/>
      <c r="F197" s="166"/>
      <c r="G197" s="166"/>
      <c r="H197" s="166"/>
      <c r="I197" s="166"/>
      <c r="J197" s="166"/>
      <c r="K197" s="166"/>
      <c r="L197" s="166"/>
      <c r="N197" s="398"/>
      <c r="O197" s="166"/>
      <c r="P197" s="398"/>
      <c r="Q197" s="166"/>
      <c r="R197" s="398"/>
    </row>
    <row r="198" spans="1:18" ht="15">
      <c r="A198" s="178"/>
      <c r="B198" s="166"/>
      <c r="C198" s="166"/>
      <c r="D198" s="166"/>
      <c r="E198" s="166"/>
      <c r="F198" s="166"/>
      <c r="G198" s="166"/>
      <c r="H198" s="166"/>
      <c r="I198" s="166"/>
      <c r="J198" s="166"/>
      <c r="K198" s="166"/>
      <c r="L198" s="166"/>
      <c r="N198" s="398"/>
      <c r="O198" s="166"/>
      <c r="P198" s="398"/>
      <c r="Q198" s="166"/>
      <c r="R198" s="398"/>
    </row>
    <row r="199" spans="1:18" ht="15">
      <c r="A199" s="178"/>
      <c r="B199" s="166"/>
      <c r="C199" s="166"/>
      <c r="D199" s="166"/>
      <c r="E199" s="166"/>
      <c r="F199" s="166"/>
      <c r="G199" s="166"/>
      <c r="H199" s="166"/>
      <c r="I199" s="166"/>
      <c r="J199" s="166"/>
      <c r="K199" s="166"/>
      <c r="L199" s="166"/>
      <c r="N199" s="398"/>
      <c r="O199" s="166"/>
      <c r="P199" s="398"/>
      <c r="Q199" s="166"/>
      <c r="R199" s="398"/>
    </row>
    <row r="200" spans="1:18" ht="15">
      <c r="A200" s="178"/>
      <c r="B200" s="166"/>
      <c r="C200" s="166"/>
      <c r="D200" s="166"/>
      <c r="E200" s="166"/>
      <c r="F200" s="166"/>
      <c r="G200" s="166"/>
      <c r="H200" s="166"/>
      <c r="I200" s="166"/>
      <c r="J200" s="166"/>
      <c r="K200" s="166"/>
      <c r="L200" s="166"/>
      <c r="N200" s="398"/>
      <c r="O200" s="166"/>
      <c r="P200" s="398"/>
      <c r="Q200" s="166"/>
      <c r="R200" s="398"/>
    </row>
    <row r="201" spans="1:18" ht="15">
      <c r="A201" s="178"/>
      <c r="B201" s="166"/>
      <c r="C201" s="166"/>
      <c r="D201" s="166"/>
      <c r="E201" s="166"/>
      <c r="F201" s="166"/>
      <c r="G201" s="166"/>
      <c r="H201" s="166"/>
      <c r="I201" s="166"/>
      <c r="J201" s="166"/>
      <c r="K201" s="166"/>
      <c r="L201" s="166"/>
      <c r="N201" s="398"/>
      <c r="O201" s="166"/>
      <c r="P201" s="398"/>
      <c r="Q201" s="166"/>
      <c r="R201" s="398"/>
    </row>
    <row r="202" spans="1:18" ht="15">
      <c r="A202" s="178"/>
      <c r="B202" s="166"/>
      <c r="C202" s="166"/>
      <c r="D202" s="166"/>
      <c r="E202" s="166"/>
      <c r="F202" s="166"/>
      <c r="G202" s="166"/>
      <c r="H202" s="166"/>
      <c r="I202" s="166"/>
      <c r="J202" s="166"/>
      <c r="K202" s="166"/>
      <c r="L202" s="166"/>
      <c r="N202" s="402"/>
      <c r="O202" s="166"/>
      <c r="P202" s="402"/>
      <c r="Q202" s="166"/>
      <c r="R202" s="402"/>
    </row>
    <row r="203" spans="1:18" ht="15">
      <c r="A203" s="178"/>
      <c r="B203" s="166"/>
      <c r="C203" s="166"/>
      <c r="D203" s="166"/>
      <c r="E203" s="166"/>
      <c r="F203" s="166"/>
      <c r="G203" s="166"/>
      <c r="H203" s="166"/>
      <c r="I203" s="166"/>
      <c r="J203" s="166"/>
      <c r="K203" s="166"/>
      <c r="L203" s="166"/>
      <c r="N203" s="398"/>
      <c r="O203" s="166"/>
      <c r="P203" s="398"/>
      <c r="Q203" s="166"/>
      <c r="R203" s="398"/>
    </row>
    <row r="204" spans="1:18" ht="15">
      <c r="A204" s="178"/>
      <c r="B204" s="166"/>
      <c r="C204" s="166"/>
      <c r="D204" s="166"/>
      <c r="E204" s="166"/>
      <c r="F204" s="166"/>
      <c r="G204" s="166"/>
      <c r="H204" s="166"/>
      <c r="I204" s="166"/>
      <c r="J204" s="166"/>
      <c r="K204" s="166"/>
      <c r="L204" s="166"/>
      <c r="N204" s="398"/>
      <c r="O204" s="166"/>
      <c r="P204" s="398"/>
      <c r="Q204" s="166"/>
      <c r="R204" s="398"/>
    </row>
    <row r="205" spans="1:18" ht="15">
      <c r="A205" s="178"/>
      <c r="B205" s="166"/>
      <c r="C205" s="166"/>
      <c r="D205" s="166"/>
      <c r="E205" s="166"/>
      <c r="F205" s="166"/>
      <c r="G205" s="166"/>
      <c r="H205" s="166"/>
      <c r="I205" s="166"/>
      <c r="J205" s="166"/>
      <c r="K205" s="166"/>
      <c r="L205" s="166"/>
      <c r="N205" s="398"/>
      <c r="O205" s="166"/>
      <c r="P205" s="398"/>
      <c r="Q205" s="166"/>
      <c r="R205" s="398"/>
    </row>
    <row r="206" spans="1:18" ht="15">
      <c r="A206" s="403"/>
      <c r="C206" s="398"/>
      <c r="D206" s="398"/>
      <c r="F206" s="398"/>
      <c r="H206" s="398"/>
      <c r="I206" s="398"/>
      <c r="J206" s="398"/>
      <c r="K206" s="398"/>
      <c r="L206" s="398"/>
      <c r="N206" s="398"/>
      <c r="P206" s="398"/>
      <c r="R206" s="398"/>
    </row>
    <row r="207" spans="1:18" ht="15">
      <c r="A207" s="403"/>
      <c r="C207" s="398"/>
      <c r="D207" s="398"/>
      <c r="F207" s="398"/>
      <c r="H207" s="398"/>
      <c r="I207" s="398"/>
      <c r="J207" s="398"/>
      <c r="K207" s="398"/>
      <c r="L207" s="398"/>
      <c r="N207" s="398"/>
      <c r="P207" s="398"/>
      <c r="R207" s="398"/>
    </row>
    <row r="208" spans="1:18" ht="15">
      <c r="A208" s="403"/>
      <c r="C208" s="398"/>
      <c r="D208" s="398"/>
      <c r="F208" s="398"/>
      <c r="H208" s="398"/>
      <c r="I208" s="398"/>
      <c r="J208" s="398"/>
      <c r="K208" s="398"/>
      <c r="L208" s="398"/>
      <c r="N208" s="398"/>
      <c r="P208" s="398"/>
      <c r="R208" s="398"/>
    </row>
    <row r="209" spans="1:18" ht="15">
      <c r="A209" s="403"/>
      <c r="C209" s="398"/>
      <c r="D209" s="398"/>
      <c r="F209" s="398"/>
      <c r="H209" s="398"/>
      <c r="I209" s="398"/>
      <c r="J209" s="398"/>
      <c r="K209" s="398"/>
      <c r="L209" s="398"/>
      <c r="N209" s="398"/>
      <c r="P209" s="398"/>
      <c r="R209" s="398"/>
    </row>
    <row r="210" spans="1:18" ht="15">
      <c r="A210" s="403"/>
      <c r="C210" s="398"/>
      <c r="D210" s="398"/>
      <c r="F210" s="398"/>
      <c r="H210" s="398"/>
      <c r="I210" s="398"/>
      <c r="J210" s="398"/>
      <c r="K210" s="398"/>
      <c r="L210" s="398"/>
      <c r="N210" s="398"/>
      <c r="P210" s="398"/>
      <c r="R210" s="398"/>
    </row>
    <row r="211" spans="1:18" ht="15">
      <c r="A211" s="403"/>
      <c r="C211" s="398"/>
      <c r="D211" s="398"/>
      <c r="F211" s="398"/>
      <c r="H211" s="398"/>
      <c r="I211" s="398"/>
      <c r="J211" s="398"/>
      <c r="K211" s="398"/>
      <c r="L211" s="398"/>
      <c r="N211" s="398"/>
      <c r="P211" s="398"/>
      <c r="R211" s="398"/>
    </row>
    <row r="212" spans="1:18" ht="15">
      <c r="A212" s="403"/>
      <c r="C212" s="398"/>
      <c r="D212" s="398"/>
      <c r="F212" s="398"/>
      <c r="H212" s="398"/>
      <c r="I212" s="398"/>
      <c r="J212" s="398"/>
      <c r="K212" s="398"/>
      <c r="L212" s="398"/>
      <c r="N212" s="398"/>
      <c r="P212" s="398"/>
      <c r="R212" s="398"/>
    </row>
    <row r="213" spans="1:18" ht="15">
      <c r="A213" s="403"/>
      <c r="C213" s="398"/>
      <c r="D213" s="398"/>
      <c r="F213" s="398"/>
      <c r="H213" s="398"/>
      <c r="I213" s="398"/>
      <c r="J213" s="398"/>
      <c r="K213" s="398"/>
      <c r="L213" s="398"/>
      <c r="N213" s="398"/>
      <c r="P213" s="398"/>
      <c r="R213" s="398"/>
    </row>
    <row r="214" spans="1:18" ht="15">
      <c r="A214" s="403"/>
      <c r="C214" s="398"/>
      <c r="D214" s="398"/>
      <c r="F214" s="398"/>
      <c r="H214" s="398"/>
      <c r="I214" s="398"/>
      <c r="J214" s="398"/>
      <c r="K214" s="398"/>
      <c r="L214" s="398"/>
      <c r="N214" s="398"/>
      <c r="P214" s="398"/>
      <c r="R214" s="398"/>
    </row>
    <row r="215" spans="1:18" ht="15">
      <c r="A215" s="403"/>
      <c r="C215" s="398"/>
      <c r="D215" s="398"/>
      <c r="F215" s="398"/>
      <c r="H215" s="398"/>
      <c r="I215" s="398"/>
      <c r="J215" s="398"/>
      <c r="K215" s="398"/>
      <c r="L215" s="398"/>
      <c r="N215" s="398"/>
      <c r="P215" s="398"/>
      <c r="R215" s="398"/>
    </row>
    <row r="216" spans="1:18" ht="15">
      <c r="A216" s="403"/>
      <c r="C216" s="398"/>
      <c r="D216" s="398"/>
      <c r="F216" s="398"/>
      <c r="H216" s="398"/>
      <c r="I216" s="398"/>
      <c r="J216" s="398"/>
      <c r="K216" s="398"/>
      <c r="L216" s="398"/>
      <c r="N216" s="398"/>
      <c r="P216" s="398"/>
      <c r="R216" s="398"/>
    </row>
    <row r="217" spans="1:18" ht="15">
      <c r="A217" s="403"/>
      <c r="C217" s="398"/>
      <c r="D217" s="398"/>
      <c r="F217" s="398"/>
      <c r="H217" s="398"/>
      <c r="I217" s="398"/>
      <c r="J217" s="398"/>
      <c r="K217" s="398"/>
      <c r="L217" s="398"/>
      <c r="N217" s="398"/>
      <c r="P217" s="398"/>
      <c r="R217" s="398"/>
    </row>
    <row r="218" spans="1:18" ht="15">
      <c r="A218" s="403"/>
      <c r="C218" s="398"/>
      <c r="D218" s="398"/>
      <c r="F218" s="398"/>
      <c r="H218" s="398"/>
      <c r="I218" s="398"/>
      <c r="J218" s="398"/>
      <c r="K218" s="398"/>
      <c r="L218" s="398"/>
      <c r="N218" s="398"/>
      <c r="P218" s="398"/>
      <c r="R218" s="398"/>
    </row>
    <row r="219" spans="1:18" ht="15">
      <c r="A219" s="403"/>
      <c r="C219" s="398"/>
      <c r="D219" s="398"/>
      <c r="F219" s="398"/>
      <c r="H219" s="398"/>
      <c r="I219" s="398"/>
      <c r="J219" s="398"/>
      <c r="K219" s="398"/>
      <c r="L219" s="398"/>
      <c r="N219" s="398"/>
      <c r="P219" s="398"/>
      <c r="R219" s="398"/>
    </row>
    <row r="220" spans="1:18" ht="15">
      <c r="A220" s="403"/>
      <c r="C220" s="398"/>
      <c r="D220" s="398"/>
      <c r="F220" s="398"/>
      <c r="H220" s="398"/>
      <c r="I220" s="398"/>
      <c r="J220" s="398"/>
      <c r="K220" s="398"/>
      <c r="L220" s="398"/>
      <c r="N220" s="398"/>
      <c r="P220" s="398"/>
      <c r="R220" s="398"/>
    </row>
  </sheetData>
  <sheetProtection/>
  <mergeCells count="16">
    <mergeCell ref="A180:R180"/>
    <mergeCell ref="A1:R1"/>
    <mergeCell ref="A2:R2"/>
    <mergeCell ref="C4:N4"/>
    <mergeCell ref="P4:P6"/>
    <mergeCell ref="R4:R6"/>
    <mergeCell ref="A5:A6"/>
    <mergeCell ref="C5:C6"/>
    <mergeCell ref="D5:D6"/>
    <mergeCell ref="F5:F6"/>
    <mergeCell ref="H5:H6"/>
    <mergeCell ref="J5:J6"/>
    <mergeCell ref="L5:L6"/>
    <mergeCell ref="A179:R179"/>
    <mergeCell ref="N5:N6"/>
    <mergeCell ref="E126:I126"/>
  </mergeCells>
  <printOptions horizontalCentered="1"/>
  <pageMargins left="0" right="0" top="0" bottom="0" header="0.5118110236220472" footer="0.5118110236220472"/>
  <pageSetup fitToHeight="0" fitToWidth="0"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00B050"/>
  </sheetPr>
  <dimension ref="A3:J47"/>
  <sheetViews>
    <sheetView zoomScalePageLayoutView="0" workbookViewId="0" topLeftCell="A33">
      <selection activeCell="H45" sqref="H45"/>
    </sheetView>
  </sheetViews>
  <sheetFormatPr defaultColWidth="9.140625" defaultRowHeight="15"/>
  <cols>
    <col min="1" max="1" width="31.28125" style="0" customWidth="1"/>
    <col min="8" max="8" width="11.00390625" style="0" bestFit="1" customWidth="1"/>
    <col min="9" max="9" width="10.140625" style="0" bestFit="1" customWidth="1"/>
  </cols>
  <sheetData>
    <row r="3" spans="1:8" ht="15">
      <c r="A3" t="s">
        <v>206</v>
      </c>
      <c r="B3" s="2"/>
      <c r="C3" s="2"/>
      <c r="D3" s="2"/>
      <c r="E3" s="2"/>
      <c r="F3" s="3"/>
      <c r="G3" s="3"/>
      <c r="H3" s="3"/>
    </row>
    <row r="4" spans="1:8" ht="15">
      <c r="A4" s="3"/>
      <c r="B4" s="3"/>
      <c r="C4" s="3"/>
      <c r="D4" s="3"/>
      <c r="E4" s="3"/>
      <c r="F4" s="3"/>
      <c r="G4" s="3"/>
      <c r="H4" s="3"/>
    </row>
    <row r="5" spans="1:8" ht="15.75" thickBot="1">
      <c r="A5" s="3"/>
      <c r="B5" s="3"/>
      <c r="C5" s="3"/>
      <c r="D5" s="3"/>
      <c r="E5" s="3"/>
      <c r="F5" s="3"/>
      <c r="G5" s="3"/>
      <c r="H5" s="3"/>
    </row>
    <row r="6" spans="1:6" ht="15">
      <c r="A6" t="s">
        <v>207</v>
      </c>
      <c r="B6" s="4"/>
      <c r="C6" s="5"/>
      <c r="D6" s="3"/>
      <c r="E6" s="3"/>
      <c r="F6" s="3"/>
    </row>
    <row r="7" spans="1:6" ht="15">
      <c r="A7" s="6"/>
      <c r="B7" s="3"/>
      <c r="C7" s="7"/>
      <c r="D7" s="3"/>
      <c r="E7" s="3"/>
      <c r="F7" s="3"/>
    </row>
    <row r="8" spans="1:6" ht="15">
      <c r="A8" t="s">
        <v>208</v>
      </c>
      <c r="C8" s="8">
        <v>-1257000</v>
      </c>
      <c r="D8" s="3"/>
      <c r="E8" s="3"/>
      <c r="F8" s="3"/>
    </row>
    <row r="9" spans="1:6" ht="15">
      <c r="A9" t="s">
        <v>209</v>
      </c>
      <c r="B9" s="3"/>
      <c r="C9" s="7"/>
      <c r="D9" s="3"/>
      <c r="E9" s="3"/>
      <c r="F9" s="3"/>
    </row>
    <row r="10" spans="1:6" ht="15">
      <c r="A10" s="6"/>
      <c r="B10" s="3"/>
      <c r="C10" s="7"/>
      <c r="D10" s="3"/>
      <c r="E10" s="3"/>
      <c r="F10" s="3"/>
    </row>
    <row r="11" spans="1:6" ht="15">
      <c r="A11" t="s">
        <v>210</v>
      </c>
      <c r="B11" s="3"/>
      <c r="C11" s="7"/>
      <c r="D11" s="3"/>
      <c r="E11" s="3"/>
      <c r="F11" s="3"/>
    </row>
    <row r="12" spans="1:6" ht="15">
      <c r="A12" t="s">
        <v>211</v>
      </c>
      <c r="B12" s="3"/>
      <c r="C12" s="9"/>
      <c r="D12" s="3"/>
      <c r="E12" s="3"/>
      <c r="F12" s="3"/>
    </row>
    <row r="13" spans="1:6" ht="15">
      <c r="A13" t="s">
        <v>212</v>
      </c>
      <c r="B13" s="3"/>
      <c r="C13" s="9"/>
      <c r="D13" s="3"/>
      <c r="E13" s="3"/>
      <c r="F13" s="3"/>
    </row>
    <row r="14" spans="1:6" ht="15">
      <c r="A14" t="s">
        <v>213</v>
      </c>
      <c r="B14" s="3"/>
      <c r="C14" s="9"/>
      <c r="D14" s="3"/>
      <c r="E14" s="3"/>
      <c r="F14" s="3"/>
    </row>
    <row r="15" spans="1:6" ht="15">
      <c r="A15" t="s">
        <v>214</v>
      </c>
      <c r="B15" s="3"/>
      <c r="C15" s="9"/>
      <c r="D15" s="3"/>
      <c r="E15" s="3"/>
      <c r="F15" s="3"/>
    </row>
    <row r="16" spans="1:6" ht="15">
      <c r="A16" t="s">
        <v>215</v>
      </c>
      <c r="B16" s="3"/>
      <c r="C16" s="9"/>
      <c r="D16" s="3"/>
      <c r="E16" s="3"/>
      <c r="F16" s="3"/>
    </row>
    <row r="17" spans="1:6" ht="15">
      <c r="A17" s="6"/>
      <c r="B17" s="3"/>
      <c r="C17" s="7"/>
      <c r="D17" s="3"/>
      <c r="E17" s="3"/>
      <c r="F17" s="3"/>
    </row>
    <row r="18" spans="1:6" ht="15.75" thickBot="1">
      <c r="A18" t="s">
        <v>216</v>
      </c>
      <c r="C18" s="11">
        <v>-1257000</v>
      </c>
      <c r="D18" s="3"/>
      <c r="E18" s="3"/>
      <c r="F18" s="3"/>
    </row>
    <row r="19" spans="1:8" ht="15">
      <c r="A19" s="3"/>
      <c r="B19" s="3"/>
      <c r="C19" s="3"/>
      <c r="D19" s="3"/>
      <c r="E19" s="3"/>
      <c r="F19" s="3"/>
      <c r="G19" s="3"/>
      <c r="H19" s="3"/>
    </row>
    <row r="20" spans="1:8" ht="15">
      <c r="A20" s="3"/>
      <c r="B20" s="3"/>
      <c r="C20" s="3"/>
      <c r="D20" s="3"/>
      <c r="E20" s="3"/>
      <c r="F20" s="3"/>
      <c r="G20" s="3"/>
      <c r="H20" s="3"/>
    </row>
    <row r="21" spans="1:8" ht="15">
      <c r="A21" s="3"/>
      <c r="B21" s="3"/>
      <c r="C21" s="3"/>
      <c r="D21" s="3"/>
      <c r="E21" s="3"/>
      <c r="F21" s="3"/>
      <c r="G21" s="3"/>
      <c r="H21" s="3"/>
    </row>
    <row r="22" spans="1:8" ht="15">
      <c r="A22" s="3"/>
      <c r="B22" s="3"/>
      <c r="C22" s="3"/>
      <c r="D22" s="3"/>
      <c r="E22" s="3"/>
      <c r="F22" s="3"/>
      <c r="G22" s="3"/>
      <c r="H22" s="3"/>
    </row>
    <row r="23" spans="1:8" ht="15.75" thickBot="1">
      <c r="A23" s="3"/>
      <c r="B23" s="3"/>
      <c r="C23" s="3"/>
      <c r="D23" s="3"/>
      <c r="E23" s="3"/>
      <c r="F23" s="3"/>
      <c r="G23" s="3"/>
      <c r="H23" s="3"/>
    </row>
    <row r="24" spans="1:8" ht="15">
      <c r="A24" t="s">
        <v>217</v>
      </c>
      <c r="B24" s="4"/>
      <c r="C24" s="4"/>
      <c r="D24" s="4"/>
      <c r="E24" s="4"/>
      <c r="F24" s="4"/>
      <c r="G24" s="4"/>
      <c r="H24" s="5"/>
    </row>
    <row r="25" spans="1:8" ht="15">
      <c r="A25" s="6"/>
      <c r="B25" s="3"/>
      <c r="C25" s="3"/>
      <c r="D25" s="3"/>
      <c r="E25" s="3"/>
      <c r="F25" s="3"/>
      <c r="G25" s="3"/>
      <c r="H25" s="7"/>
    </row>
    <row r="26" spans="1:8" ht="15">
      <c r="A26" t="s">
        <v>218</v>
      </c>
      <c r="C26" t="s">
        <v>219</v>
      </c>
      <c r="D26" s="3"/>
      <c r="E26" s="3"/>
      <c r="F26" s="3"/>
      <c r="G26" s="3"/>
      <c r="H26" s="7"/>
    </row>
    <row r="27" spans="1:8" ht="15">
      <c r="A27" s="6"/>
      <c r="B27" s="3"/>
      <c r="C27" t="s">
        <v>220</v>
      </c>
      <c r="D27" s="3"/>
      <c r="E27" s="3"/>
      <c r="F27" s="3"/>
      <c r="G27" s="3"/>
      <c r="H27" s="7"/>
    </row>
    <row r="28" spans="1:8" ht="15">
      <c r="A28" s="6"/>
      <c r="B28" s="3"/>
      <c r="C28" s="3"/>
      <c r="D28" s="3"/>
      <c r="E28" s="3"/>
      <c r="F28" t="s">
        <v>221</v>
      </c>
      <c r="G28" s="12"/>
      <c r="H28" s="7"/>
    </row>
    <row r="29" spans="1:8" ht="15">
      <c r="A29" s="13"/>
      <c r="B29" s="14"/>
      <c r="C29" t="s">
        <v>222</v>
      </c>
      <c r="D29" t="s">
        <v>223</v>
      </c>
      <c r="E29" t="s">
        <v>224</v>
      </c>
      <c r="F29" t="s">
        <v>225</v>
      </c>
      <c r="G29" t="s">
        <v>226</v>
      </c>
      <c r="H29" t="s">
        <v>227</v>
      </c>
    </row>
    <row r="30" spans="1:8" ht="15">
      <c r="A30" s="15"/>
      <c r="B30" s="16"/>
      <c r="C30" t="s">
        <v>228</v>
      </c>
      <c r="D30" t="s">
        <v>229</v>
      </c>
      <c r="E30" t="s">
        <v>230</v>
      </c>
      <c r="F30" t="s">
        <v>231</v>
      </c>
      <c r="G30" t="s">
        <v>232</v>
      </c>
      <c r="H30" t="s">
        <v>233</v>
      </c>
    </row>
    <row r="31" spans="1:8" ht="15">
      <c r="A31" t="s">
        <v>234</v>
      </c>
      <c r="B31" t="s">
        <v>275</v>
      </c>
      <c r="C31" s="8">
        <v>58362963</v>
      </c>
      <c r="D31">
        <v>5911304</v>
      </c>
      <c r="E31" s="17">
        <f>+C31-D31</f>
        <v>52451659</v>
      </c>
      <c r="F31" s="8">
        <v>90</v>
      </c>
      <c r="G31" s="8">
        <f>+F31/90</f>
        <v>1</v>
      </c>
      <c r="H31" s="9">
        <f>+E31*G31</f>
        <v>52451659</v>
      </c>
    </row>
    <row r="32" spans="3:8" ht="15">
      <c r="C32" s="8"/>
      <c r="E32" s="17"/>
      <c r="F32" s="8"/>
      <c r="G32" s="8"/>
      <c r="H32" s="9"/>
    </row>
    <row r="33" spans="3:9" s="488" customFormat="1" ht="15">
      <c r="C33" s="8"/>
      <c r="E33" s="17"/>
      <c r="F33" s="8"/>
      <c r="G33" s="8"/>
      <c r="H33" s="9"/>
      <c r="I33" s="493"/>
    </row>
    <row r="34" spans="3:9" s="488" customFormat="1" ht="15">
      <c r="C34" s="8"/>
      <c r="E34" s="17"/>
      <c r="F34" s="8"/>
      <c r="G34" s="8"/>
      <c r="H34" s="9"/>
      <c r="I34" s="493"/>
    </row>
    <row r="35" spans="1:8" s="488" customFormat="1" ht="15">
      <c r="A35" s="488" t="s">
        <v>235</v>
      </c>
      <c r="B35" s="488" t="s">
        <v>276</v>
      </c>
      <c r="C35" s="3">
        <f>+C31</f>
        <v>58362963</v>
      </c>
      <c r="E35" s="3"/>
      <c r="F35" s="3"/>
      <c r="G35" s="3"/>
      <c r="H35" s="7"/>
    </row>
    <row r="36" spans="1:8" ht="15">
      <c r="A36" t="s">
        <v>236</v>
      </c>
      <c r="B36" s="3"/>
      <c r="C36" s="3"/>
      <c r="D36" s="3"/>
      <c r="E36" s="3"/>
      <c r="F36" s="3"/>
      <c r="G36" s="3"/>
      <c r="H36" s="18">
        <f>+H31+H32+H33+H34+H35</f>
        <v>52451659</v>
      </c>
    </row>
    <row r="37" spans="1:8" ht="15">
      <c r="A37" s="6"/>
      <c r="B37" s="3"/>
      <c r="C37" s="3"/>
      <c r="D37" s="3"/>
      <c r="E37" s="3"/>
      <c r="F37" s="3"/>
      <c r="G37" s="3"/>
      <c r="H37" s="7"/>
    </row>
    <row r="38" spans="1:8" ht="15">
      <c r="A38" s="581" t="s">
        <v>237</v>
      </c>
      <c r="B38" s="582"/>
      <c r="C38" s="582"/>
      <c r="D38" s="582"/>
      <c r="E38" s="582"/>
      <c r="F38" s="582"/>
      <c r="G38" s="582"/>
      <c r="H38" s="583"/>
    </row>
    <row r="39" spans="1:8" ht="15">
      <c r="A39" s="6"/>
      <c r="B39" s="3"/>
      <c r="C39" s="3"/>
      <c r="D39" s="3"/>
      <c r="E39" s="3"/>
      <c r="F39" s="3"/>
      <c r="G39" s="3"/>
      <c r="H39" s="7"/>
    </row>
    <row r="40" spans="1:8" ht="15">
      <c r="A40" s="6"/>
      <c r="B40" s="3"/>
      <c r="C40" s="3"/>
      <c r="D40" s="19"/>
      <c r="E40" s="3"/>
      <c r="F40" s="3"/>
      <c r="G40" s="3"/>
      <c r="H40" s="7"/>
    </row>
    <row r="41" spans="1:8" ht="15">
      <c r="A41" t="s">
        <v>238</v>
      </c>
      <c r="B41" s="3"/>
      <c r="C41" s="3"/>
      <c r="D41" s="3"/>
      <c r="E41" s="3"/>
      <c r="F41" s="3"/>
      <c r="G41" s="3"/>
      <c r="H41" s="7"/>
    </row>
    <row r="42" spans="1:8" ht="15">
      <c r="A42" s="6"/>
      <c r="B42" s="3"/>
      <c r="C42" s="3"/>
      <c r="D42" s="3"/>
      <c r="E42" s="3"/>
      <c r="F42" s="3"/>
      <c r="G42" s="3"/>
      <c r="H42" s="7"/>
    </row>
    <row r="43" spans="1:10" ht="15">
      <c r="A43" t="s">
        <v>239</v>
      </c>
      <c r="B43" s="3"/>
      <c r="C43" s="3"/>
      <c r="D43" s="8">
        <f>OD!E101*1000</f>
        <v>-4000</v>
      </c>
      <c r="E43" s="3"/>
      <c r="F43" s="3"/>
      <c r="G43" s="3"/>
      <c r="H43" s="7"/>
      <c r="J43" s="8">
        <f>OD!G101*1000</f>
        <v>52000</v>
      </c>
    </row>
    <row r="44" spans="1:8" ht="15">
      <c r="A44" s="6"/>
      <c r="B44" s="3"/>
      <c r="C44" s="3"/>
      <c r="D44" s="3"/>
      <c r="E44" s="3"/>
      <c r="F44" s="3"/>
      <c r="G44" s="3"/>
      <c r="H44" s="7"/>
    </row>
    <row r="45" spans="1:10" ht="15.75" thickBot="1">
      <c r="A45" t="s">
        <v>240</v>
      </c>
      <c r="B45" s="10"/>
      <c r="C45" s="10"/>
      <c r="D45" s="20">
        <f>+H36</f>
        <v>52451659</v>
      </c>
      <c r="F45" t="s">
        <v>241</v>
      </c>
      <c r="H45" s="21">
        <f>D43/D45</f>
        <v>-7.626069558638746E-05</v>
      </c>
      <c r="J45" s="21">
        <f>+J43/D45</f>
        <v>0.000991389042623037</v>
      </c>
    </row>
    <row r="46" spans="1:8" ht="15">
      <c r="A46" s="3"/>
      <c r="B46" s="3"/>
      <c r="C46" s="3"/>
      <c r="D46" s="3"/>
      <c r="E46" s="3"/>
      <c r="F46" s="3"/>
      <c r="G46" s="3"/>
      <c r="H46" s="3"/>
    </row>
    <row r="47" spans="1:8" ht="15">
      <c r="A47" s="3"/>
      <c r="B47" s="3"/>
      <c r="C47" s="3"/>
      <c r="D47" s="3"/>
      <c r="E47" s="3"/>
      <c r="F47" s="3"/>
      <c r="G47" s="3"/>
      <c r="H47" s="3"/>
    </row>
  </sheetData>
  <sheetProtection/>
  <mergeCells count="1">
    <mergeCell ref="A38:H38"/>
  </mergeCells>
  <printOptions gridLines="1"/>
  <pageMargins left="5E-324" right="5E-324" top="5E-324" bottom="5E-324"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P71"/>
  <sheetViews>
    <sheetView zoomScalePageLayoutView="0" workbookViewId="0" topLeftCell="A23">
      <selection activeCell="F37" sqref="F37:I38"/>
    </sheetView>
  </sheetViews>
  <sheetFormatPr defaultColWidth="9.140625" defaultRowHeight="15"/>
  <cols>
    <col min="1" max="1" width="9.140625" style="163" customWidth="1"/>
    <col min="2" max="2" width="4.57421875" style="207" customWidth="1"/>
    <col min="3" max="4" width="9.140625" style="207" customWidth="1"/>
    <col min="5" max="5" width="17.421875" style="207" customWidth="1"/>
    <col min="6" max="6" width="10.421875" style="207" customWidth="1"/>
    <col min="7" max="7" width="12.421875" style="207" bestFit="1" customWidth="1"/>
    <col min="8" max="8" width="10.8515625" style="207" customWidth="1"/>
    <col min="9" max="9" width="9.140625" style="207" customWidth="1"/>
    <col min="10" max="10" width="9.140625" style="189" customWidth="1"/>
    <col min="11" max="11" width="9.140625" style="163" customWidth="1"/>
    <col min="12" max="12" width="47.421875" style="163" customWidth="1"/>
  </cols>
  <sheetData>
    <row r="1" spans="2:9" ht="15">
      <c r="B1" s="601" t="s">
        <v>242</v>
      </c>
      <c r="C1" s="602"/>
      <c r="D1" s="602"/>
      <c r="E1" s="602"/>
      <c r="F1" s="602"/>
      <c r="G1" s="602"/>
      <c r="H1" s="602"/>
      <c r="I1" s="602"/>
    </row>
    <row r="2" spans="2:9" ht="24">
      <c r="B2" s="584" t="s">
        <v>243</v>
      </c>
      <c r="C2" s="584" t="s">
        <v>242</v>
      </c>
      <c r="D2" s="589"/>
      <c r="E2" s="589"/>
      <c r="F2" s="190" t="s">
        <v>505</v>
      </c>
      <c r="G2" s="190" t="s">
        <v>506</v>
      </c>
      <c r="H2" s="599" t="s">
        <v>244</v>
      </c>
      <c r="I2" s="600"/>
    </row>
    <row r="3" spans="2:9" ht="15">
      <c r="B3" s="589"/>
      <c r="C3" s="589"/>
      <c r="D3" s="589"/>
      <c r="E3" s="589"/>
      <c r="F3" s="191" t="s">
        <v>245</v>
      </c>
      <c r="G3" s="191" t="s">
        <v>245</v>
      </c>
      <c r="H3" s="191" t="s">
        <v>245</v>
      </c>
      <c r="I3" s="191" t="s">
        <v>246</v>
      </c>
    </row>
    <row r="4" spans="2:9" ht="15">
      <c r="B4" s="192">
        <v>1</v>
      </c>
      <c r="C4" s="590" t="s">
        <v>507</v>
      </c>
      <c r="D4" s="591"/>
      <c r="E4" s="592"/>
      <c r="F4" s="193">
        <f>OFS!E37</f>
        <v>2</v>
      </c>
      <c r="G4" s="193">
        <f>OFS!G37</f>
        <v>12</v>
      </c>
      <c r="H4" s="194">
        <f aca="true" t="shared" si="0" ref="H4:H19">F4-G4</f>
        <v>-10</v>
      </c>
      <c r="I4" s="195">
        <f>H4/G4</f>
        <v>-0.8333333333333334</v>
      </c>
    </row>
    <row r="5" spans="2:9" ht="15">
      <c r="B5" s="192">
        <v>2</v>
      </c>
      <c r="C5" s="590" t="s">
        <v>247</v>
      </c>
      <c r="D5" s="591"/>
      <c r="E5" s="592"/>
      <c r="F5" s="193">
        <f>OFS!E61</f>
        <v>4391</v>
      </c>
      <c r="G5" s="193">
        <f>OFS!G61</f>
        <v>4376</v>
      </c>
      <c r="H5" s="194">
        <f t="shared" si="0"/>
        <v>15</v>
      </c>
      <c r="I5" s="195">
        <f>H5/G5</f>
        <v>0.0034277879341864715</v>
      </c>
    </row>
    <row r="6" spans="2:9" ht="15" hidden="1">
      <c r="B6" s="192">
        <v>3</v>
      </c>
      <c r="C6" s="590" t="s">
        <v>248</v>
      </c>
      <c r="D6" s="591"/>
      <c r="E6" s="592"/>
      <c r="F6" s="193">
        <v>0</v>
      </c>
      <c r="G6" s="193">
        <v>0</v>
      </c>
      <c r="H6" s="194">
        <f t="shared" si="0"/>
        <v>0</v>
      </c>
      <c r="I6" s="191"/>
    </row>
    <row r="7" spans="2:9" ht="15" hidden="1">
      <c r="B7" s="192">
        <v>3</v>
      </c>
      <c r="C7" s="590" t="s">
        <v>249</v>
      </c>
      <c r="D7" s="591"/>
      <c r="E7" s="592"/>
      <c r="F7" s="193">
        <f>OFS!E41</f>
        <v>0</v>
      </c>
      <c r="G7" s="193">
        <f>OFS!G41</f>
        <v>0</v>
      </c>
      <c r="H7" s="194">
        <f t="shared" si="0"/>
        <v>0</v>
      </c>
      <c r="I7" s="195" t="e">
        <f>H7/G7</f>
        <v>#DIV/0!</v>
      </c>
    </row>
    <row r="8" spans="2:9" ht="24.75" customHeight="1">
      <c r="B8" s="192">
        <v>3</v>
      </c>
      <c r="C8" s="593" t="s">
        <v>283</v>
      </c>
      <c r="D8" s="594"/>
      <c r="E8" s="595"/>
      <c r="F8" s="193">
        <f>OFS!E43+OFS!E45</f>
        <v>299</v>
      </c>
      <c r="G8" s="193">
        <f>OFS!G43+OFS!G45</f>
        <v>299</v>
      </c>
      <c r="H8" s="194">
        <f t="shared" si="0"/>
        <v>0</v>
      </c>
      <c r="I8" s="195">
        <f aca="true" t="shared" si="1" ref="I8:I19">H8/G8</f>
        <v>0</v>
      </c>
    </row>
    <row r="9" spans="2:9" ht="15">
      <c r="B9" s="192">
        <v>4</v>
      </c>
      <c r="C9" s="590" t="s">
        <v>250</v>
      </c>
      <c r="D9" s="591"/>
      <c r="E9" s="592"/>
      <c r="F9" s="193">
        <f>OFS!E49</f>
        <v>4076</v>
      </c>
      <c r="G9" s="193">
        <f>OFS!G49</f>
        <v>4072</v>
      </c>
      <c r="H9" s="194">
        <f t="shared" si="0"/>
        <v>4</v>
      </c>
      <c r="I9" s="195">
        <f t="shared" si="1"/>
        <v>0.0009823182711198428</v>
      </c>
    </row>
    <row r="10" spans="2:9" ht="15">
      <c r="B10" s="192">
        <v>5</v>
      </c>
      <c r="C10" s="590" t="s">
        <v>103</v>
      </c>
      <c r="D10" s="591"/>
      <c r="E10" s="592"/>
      <c r="F10" s="193">
        <f>OFS!E53</f>
        <v>16</v>
      </c>
      <c r="G10" s="193">
        <f>OFS!G53</f>
        <v>5</v>
      </c>
      <c r="H10" s="194">
        <f t="shared" si="0"/>
        <v>11</v>
      </c>
      <c r="I10" s="195">
        <f t="shared" si="1"/>
        <v>2.2</v>
      </c>
    </row>
    <row r="11" spans="2:9" ht="15">
      <c r="B11" s="192">
        <v>6</v>
      </c>
      <c r="C11" s="590" t="s">
        <v>251</v>
      </c>
      <c r="D11" s="591"/>
      <c r="E11" s="592"/>
      <c r="F11" s="193">
        <f>F5+F4</f>
        <v>4393</v>
      </c>
      <c r="G11" s="193">
        <f>G5+G4</f>
        <v>4388</v>
      </c>
      <c r="H11" s="194">
        <f t="shared" si="0"/>
        <v>5</v>
      </c>
      <c r="I11" s="195">
        <f t="shared" si="1"/>
        <v>0.0011394712853236098</v>
      </c>
    </row>
    <row r="12" spans="2:9" ht="15">
      <c r="B12" s="192">
        <v>7</v>
      </c>
      <c r="C12" s="590" t="s">
        <v>148</v>
      </c>
      <c r="D12" s="591"/>
      <c r="E12" s="592"/>
      <c r="F12" s="193">
        <f>OFS!E83</f>
        <v>3227</v>
      </c>
      <c r="G12" s="193">
        <f>OFS!G83</f>
        <v>3231</v>
      </c>
      <c r="H12" s="194">
        <f t="shared" si="0"/>
        <v>-4</v>
      </c>
      <c r="I12" s="195">
        <f t="shared" si="1"/>
        <v>-0.0012380068090374497</v>
      </c>
    </row>
    <row r="13" spans="2:9" ht="15">
      <c r="B13" s="192">
        <v>8</v>
      </c>
      <c r="C13" s="590" t="s">
        <v>120</v>
      </c>
      <c r="D13" s="591"/>
      <c r="E13" s="592"/>
      <c r="F13" s="193">
        <f>OFS!E81</f>
        <v>-4</v>
      </c>
      <c r="G13" s="193">
        <f>OFS!G81</f>
        <v>41</v>
      </c>
      <c r="H13" s="194">
        <f t="shared" si="0"/>
        <v>-45</v>
      </c>
      <c r="I13" s="195">
        <f t="shared" si="1"/>
        <v>-1.0975609756097562</v>
      </c>
    </row>
    <row r="14" spans="2:9" ht="15">
      <c r="B14" s="192">
        <v>9</v>
      </c>
      <c r="C14" s="590" t="s">
        <v>313</v>
      </c>
      <c r="D14" s="591"/>
      <c r="E14" s="592"/>
      <c r="F14" s="193">
        <f>+OFS!E105</f>
        <v>0</v>
      </c>
      <c r="G14" s="193">
        <f>OFS!G105</f>
        <v>0</v>
      </c>
      <c r="H14" s="194">
        <f t="shared" si="0"/>
        <v>0</v>
      </c>
      <c r="I14" s="195">
        <v>0</v>
      </c>
    </row>
    <row r="15" spans="2:13" ht="15">
      <c r="B15" s="192">
        <v>10</v>
      </c>
      <c r="C15" s="590" t="s">
        <v>134</v>
      </c>
      <c r="D15" s="591"/>
      <c r="E15" s="592"/>
      <c r="F15" s="193">
        <f>OFS!E127</f>
        <v>1166</v>
      </c>
      <c r="G15" s="193">
        <f>OFS!G127</f>
        <v>1157</v>
      </c>
      <c r="H15" s="194">
        <f t="shared" si="0"/>
        <v>9</v>
      </c>
      <c r="I15" s="195">
        <f t="shared" si="1"/>
        <v>0.007778738115816767</v>
      </c>
      <c r="M15" t="s">
        <v>568</v>
      </c>
    </row>
    <row r="16" spans="2:15" ht="15">
      <c r="B16" s="192">
        <v>11</v>
      </c>
      <c r="C16" s="590" t="s">
        <v>252</v>
      </c>
      <c r="D16" s="591"/>
      <c r="E16" s="592"/>
      <c r="F16" s="193">
        <f>F15+F14</f>
        <v>1166</v>
      </c>
      <c r="G16" s="193">
        <f>G15+G14</f>
        <v>1157</v>
      </c>
      <c r="H16" s="194">
        <f t="shared" si="0"/>
        <v>9</v>
      </c>
      <c r="I16" s="195">
        <f t="shared" si="1"/>
        <v>0.007778738115816767</v>
      </c>
      <c r="M16">
        <v>2023</v>
      </c>
      <c r="N16">
        <v>2022</v>
      </c>
      <c r="O16">
        <v>2021</v>
      </c>
    </row>
    <row r="17" spans="2:15" ht="15">
      <c r="B17" s="192">
        <v>12</v>
      </c>
      <c r="C17" s="590" t="s">
        <v>253</v>
      </c>
      <c r="D17" s="591"/>
      <c r="E17" s="592"/>
      <c r="F17" s="193">
        <f>OD!E21</f>
        <v>5</v>
      </c>
      <c r="G17" s="193">
        <f>OD!G21</f>
        <v>53</v>
      </c>
      <c r="H17" s="194">
        <f t="shared" si="0"/>
        <v>-48</v>
      </c>
      <c r="I17" s="195">
        <f t="shared" si="1"/>
        <v>-0.9056603773584906</v>
      </c>
      <c r="K17" s="163" t="s">
        <v>567</v>
      </c>
      <c r="M17" s="559">
        <f>+F17</f>
        <v>5</v>
      </c>
      <c r="N17" s="559">
        <f>+G17</f>
        <v>53</v>
      </c>
      <c r="O17">
        <v>2708</v>
      </c>
    </row>
    <row r="18" spans="2:9" ht="15">
      <c r="B18" s="192">
        <v>13</v>
      </c>
      <c r="C18" s="590" t="s">
        <v>254</v>
      </c>
      <c r="D18" s="591"/>
      <c r="E18" s="592"/>
      <c r="F18" s="193">
        <f>OD!E8</f>
        <v>0</v>
      </c>
      <c r="G18" s="193">
        <f>OD!G8</f>
        <v>0</v>
      </c>
      <c r="H18" s="194">
        <f t="shared" si="0"/>
        <v>0</v>
      </c>
      <c r="I18" s="195">
        <v>0</v>
      </c>
    </row>
    <row r="19" spans="2:9" ht="17.25" customHeight="1">
      <c r="B19" s="196">
        <v>14</v>
      </c>
      <c r="C19" s="593" t="s">
        <v>498</v>
      </c>
      <c r="D19" s="594"/>
      <c r="E19" s="595"/>
      <c r="F19" s="197">
        <f>OD!E48</f>
        <v>-7</v>
      </c>
      <c r="G19" s="197">
        <f>OD!G48</f>
        <v>-13</v>
      </c>
      <c r="H19" s="198">
        <f t="shared" si="0"/>
        <v>6</v>
      </c>
      <c r="I19" s="199">
        <f t="shared" si="1"/>
        <v>-0.46153846153846156</v>
      </c>
    </row>
    <row r="20" spans="2:9" ht="15">
      <c r="B20" s="596" t="s">
        <v>255</v>
      </c>
      <c r="C20" s="597"/>
      <c r="D20" s="597"/>
      <c r="E20" s="597"/>
      <c r="F20" s="597"/>
      <c r="G20" s="597"/>
      <c r="H20" s="597"/>
      <c r="I20" s="598"/>
    </row>
    <row r="21" spans="2:9" ht="24">
      <c r="B21" s="584" t="s">
        <v>243</v>
      </c>
      <c r="C21" s="584" t="s">
        <v>255</v>
      </c>
      <c r="D21" s="589"/>
      <c r="E21" s="589"/>
      <c r="F21" s="190" t="s">
        <v>505</v>
      </c>
      <c r="G21" s="190" t="s">
        <v>506</v>
      </c>
      <c r="H21" s="599" t="s">
        <v>244</v>
      </c>
      <c r="I21" s="600"/>
    </row>
    <row r="22" spans="2:9" ht="15">
      <c r="B22" s="589"/>
      <c r="C22" s="589"/>
      <c r="D22" s="589"/>
      <c r="E22" s="589"/>
      <c r="F22" s="191" t="s">
        <v>245</v>
      </c>
      <c r="G22" s="191" t="s">
        <v>245</v>
      </c>
      <c r="H22" s="191" t="s">
        <v>245</v>
      </c>
      <c r="I22" s="191" t="s">
        <v>246</v>
      </c>
    </row>
    <row r="23" spans="2:9" ht="15">
      <c r="B23" s="191"/>
      <c r="C23" s="586" t="s">
        <v>256</v>
      </c>
      <c r="D23" s="589"/>
      <c r="E23" s="589"/>
      <c r="F23" s="200"/>
      <c r="G23" s="200"/>
      <c r="H23" s="200"/>
      <c r="I23" s="200"/>
    </row>
    <row r="24" spans="2:9" ht="15">
      <c r="B24" s="192">
        <v>1</v>
      </c>
      <c r="C24" s="584" t="s">
        <v>257</v>
      </c>
      <c r="D24" s="585"/>
      <c r="E24" s="585"/>
      <c r="F24" s="201">
        <f>F13/F12</f>
        <v>-0.0012395413696932136</v>
      </c>
      <c r="G24" s="201">
        <f>G13/G12</f>
        <v>0.012689569792633859</v>
      </c>
      <c r="H24" s="202">
        <f>F24-G24</f>
        <v>-0.013929111162327073</v>
      </c>
      <c r="I24" s="195">
        <f>H24/G24</f>
        <v>-1.097681906475092</v>
      </c>
    </row>
    <row r="25" spans="2:9" ht="15">
      <c r="B25" s="192">
        <v>2</v>
      </c>
      <c r="C25" s="584" t="s">
        <v>258</v>
      </c>
      <c r="D25" s="585"/>
      <c r="E25" s="585"/>
      <c r="F25" s="201">
        <f>+F13/F11</f>
        <v>-0.0009105394946505805</v>
      </c>
      <c r="G25" s="201">
        <f>+G13/G11</f>
        <v>0.009343664539653601</v>
      </c>
      <c r="H25" s="202">
        <f>F25-G25</f>
        <v>-0.010254204034304182</v>
      </c>
      <c r="I25" s="195">
        <f>H25/G25</f>
        <v>-1.0974499342079695</v>
      </c>
    </row>
    <row r="26" spans="2:9" ht="15">
      <c r="B26" s="192">
        <v>3</v>
      </c>
      <c r="C26" s="584" t="s">
        <v>259</v>
      </c>
      <c r="D26" s="585"/>
      <c r="E26" s="585"/>
      <c r="F26" s="201">
        <f>+F13/F16</f>
        <v>-0.003430531732418525</v>
      </c>
      <c r="G26" s="201">
        <f>+G13/G16</f>
        <v>0.03543647363872083</v>
      </c>
      <c r="H26" s="202">
        <f>F26-G26</f>
        <v>-0.03886700537113935</v>
      </c>
      <c r="I26" s="195">
        <f>H26/G26</f>
        <v>-1.0968079320587374</v>
      </c>
    </row>
    <row r="27" spans="2:9" ht="15">
      <c r="B27" s="192">
        <v>4</v>
      </c>
      <c r="C27" s="584" t="s">
        <v>260</v>
      </c>
      <c r="D27" s="585"/>
      <c r="E27" s="585"/>
      <c r="F27" s="202">
        <v>0</v>
      </c>
      <c r="G27" s="202" t="e">
        <f>+G13/G18</f>
        <v>#DIV/0!</v>
      </c>
      <c r="H27" s="202" t="e">
        <f>F27-G27</f>
        <v>#DIV/0!</v>
      </c>
      <c r="I27" s="195" t="e">
        <f>H27/G27</f>
        <v>#DIV/0!</v>
      </c>
    </row>
    <row r="28" spans="2:9" ht="15">
      <c r="B28" s="191"/>
      <c r="C28" s="586" t="s">
        <v>261</v>
      </c>
      <c r="D28" s="589"/>
      <c r="E28" s="589"/>
      <c r="F28" s="202"/>
      <c r="G28" s="202"/>
      <c r="H28" s="202"/>
      <c r="I28" s="193"/>
    </row>
    <row r="29" spans="2:9" ht="15">
      <c r="B29" s="192">
        <v>5</v>
      </c>
      <c r="C29" s="584" t="s">
        <v>262</v>
      </c>
      <c r="D29" s="588"/>
      <c r="E29" s="588"/>
      <c r="F29" s="202">
        <f>+F17/F19</f>
        <v>-0.7142857142857143</v>
      </c>
      <c r="G29" s="202">
        <f>+G17/G19</f>
        <v>-4.076923076923077</v>
      </c>
      <c r="H29" s="202">
        <f>+F29-G29</f>
        <v>3.3626373626373622</v>
      </c>
      <c r="I29" s="203">
        <f>H29/G29</f>
        <v>-0.8247978436657681</v>
      </c>
    </row>
    <row r="30" spans="2:9" ht="15">
      <c r="B30" s="192">
        <v>6</v>
      </c>
      <c r="C30" s="584" t="s">
        <v>263</v>
      </c>
      <c r="D30" s="585"/>
      <c r="E30" s="585"/>
      <c r="F30" s="202">
        <f>+F19/F17</f>
        <v>-1.4</v>
      </c>
      <c r="G30" s="202">
        <f>+G19/G17</f>
        <v>-0.24528301886792453</v>
      </c>
      <c r="H30" s="202">
        <f>+F30-G30</f>
        <v>-1.1547169811320754</v>
      </c>
      <c r="I30" s="203">
        <f>H30/G30</f>
        <v>4.707692307692308</v>
      </c>
    </row>
    <row r="31" spans="2:9" ht="15">
      <c r="B31" s="191"/>
      <c r="C31" s="586" t="s">
        <v>264</v>
      </c>
      <c r="D31" s="587"/>
      <c r="E31" s="587"/>
      <c r="F31" s="202"/>
      <c r="G31" s="202"/>
      <c r="H31" s="202"/>
      <c r="I31" s="193"/>
    </row>
    <row r="32" spans="2:9" ht="15">
      <c r="B32" s="192">
        <v>7</v>
      </c>
      <c r="C32" s="584" t="s">
        <v>265</v>
      </c>
      <c r="D32" s="585"/>
      <c r="E32" s="585"/>
      <c r="F32" s="202">
        <f>F5/F15</f>
        <v>3.7658662092624358</v>
      </c>
      <c r="G32" s="202">
        <f>G5/G15</f>
        <v>3.7821953327571305</v>
      </c>
      <c r="H32" s="202">
        <f>+F32-G32</f>
        <v>-0.01632912349469473</v>
      </c>
      <c r="I32" s="663">
        <f>H32/G32</f>
        <v>-0.004317366518135695</v>
      </c>
    </row>
    <row r="33" spans="2:9" ht="15">
      <c r="B33" s="192">
        <v>8</v>
      </c>
      <c r="C33" s="584" t="s">
        <v>266</v>
      </c>
      <c r="D33" s="585"/>
      <c r="E33" s="585"/>
      <c r="F33" s="204">
        <f>(F5-F6-F7)/F15</f>
        <v>3.7658662092624358</v>
      </c>
      <c r="G33" s="204">
        <f>(G5-G6-G7)/G15</f>
        <v>3.7821953327571305</v>
      </c>
      <c r="H33" s="202">
        <f aca="true" t="shared" si="2" ref="H33:H38">+F33-G33</f>
        <v>-0.01632912349469473</v>
      </c>
      <c r="I33" s="663">
        <f aca="true" t="shared" si="3" ref="I33:I38">H33/G33</f>
        <v>-0.004317366518135695</v>
      </c>
    </row>
    <row r="34" spans="2:9" ht="15">
      <c r="B34" s="192">
        <v>9</v>
      </c>
      <c r="C34" s="584" t="s">
        <v>267</v>
      </c>
      <c r="D34" s="585"/>
      <c r="E34" s="585"/>
      <c r="F34" s="204">
        <f>(F9+F10)/F15</f>
        <v>3.509433962264151</v>
      </c>
      <c r="G34" s="204">
        <f>(G9+G10)/G15</f>
        <v>3.5237683664649957</v>
      </c>
      <c r="H34" s="202">
        <f t="shared" si="2"/>
        <v>-0.014334404200844642</v>
      </c>
      <c r="I34" s="663">
        <f t="shared" si="3"/>
        <v>-0.004067918974828857</v>
      </c>
    </row>
    <row r="35" spans="2:16" ht="15">
      <c r="B35" s="192">
        <v>10</v>
      </c>
      <c r="C35" s="584" t="s">
        <v>268</v>
      </c>
      <c r="D35" s="585"/>
      <c r="E35" s="585"/>
      <c r="F35" s="204">
        <f>F10/F15</f>
        <v>0.0137221269296741</v>
      </c>
      <c r="G35" s="204">
        <f>G10/G15</f>
        <v>0.00432152117545376</v>
      </c>
      <c r="H35" s="202">
        <f t="shared" si="2"/>
        <v>0.009400605754220338</v>
      </c>
      <c r="I35" s="203">
        <f t="shared" si="3"/>
        <v>2.1753001715265863</v>
      </c>
      <c r="L35" s="163" t="s">
        <v>11</v>
      </c>
      <c r="M35">
        <v>2023</v>
      </c>
      <c r="N35">
        <v>2022</v>
      </c>
      <c r="P35" s="558">
        <v>2021</v>
      </c>
    </row>
    <row r="36" spans="2:16" ht="15">
      <c r="B36" s="191"/>
      <c r="C36" s="586" t="s">
        <v>269</v>
      </c>
      <c r="D36" s="587"/>
      <c r="E36" s="587"/>
      <c r="F36" s="202"/>
      <c r="G36" s="202"/>
      <c r="H36" s="202"/>
      <c r="I36" s="193"/>
      <c r="L36" s="557" t="s">
        <v>12</v>
      </c>
      <c r="M36" s="317">
        <v>0</v>
      </c>
      <c r="N36" s="317">
        <v>0</v>
      </c>
      <c r="O36" s="557" t="s">
        <v>12</v>
      </c>
      <c r="P36" s="317">
        <v>1435</v>
      </c>
    </row>
    <row r="37" spans="2:16" ht="15">
      <c r="B37" s="192">
        <v>11</v>
      </c>
      <c r="C37" s="584" t="s">
        <v>270</v>
      </c>
      <c r="D37" s="585"/>
      <c r="E37" s="585"/>
      <c r="F37" s="202">
        <f>+F12/F16</f>
        <v>2.7675814751286447</v>
      </c>
      <c r="G37" s="202">
        <f>+G12/G16</f>
        <v>2.7925669835782196</v>
      </c>
      <c r="H37" s="202">
        <f t="shared" si="2"/>
        <v>-0.024985508449574922</v>
      </c>
      <c r="I37" s="203">
        <f t="shared" si="3"/>
        <v>-0.008947147408281704</v>
      </c>
      <c r="L37" s="299" t="s">
        <v>13</v>
      </c>
      <c r="M37" s="317">
        <f>-OD!E25</f>
        <v>4</v>
      </c>
      <c r="N37" s="317">
        <v>104</v>
      </c>
      <c r="O37" s="299" t="s">
        <v>13</v>
      </c>
      <c r="P37" s="317">
        <v>926</v>
      </c>
    </row>
    <row r="38" spans="2:16" ht="15">
      <c r="B38" s="192">
        <v>12</v>
      </c>
      <c r="C38" s="584" t="s">
        <v>271</v>
      </c>
      <c r="D38" s="585"/>
      <c r="E38" s="585"/>
      <c r="F38" s="202">
        <f>F16/F12</f>
        <v>0.36132630926557174</v>
      </c>
      <c r="G38" s="202">
        <f>G16/G12</f>
        <v>0.35809346951408233</v>
      </c>
      <c r="H38" s="202">
        <f t="shared" si="2"/>
        <v>0.0032328397514894136</v>
      </c>
      <c r="I38" s="203">
        <f t="shared" si="3"/>
        <v>0.009027921553208553</v>
      </c>
      <c r="L38" s="299" t="s">
        <v>14</v>
      </c>
      <c r="M38" s="317"/>
      <c r="N38" s="317"/>
      <c r="O38" s="299" t="s">
        <v>14</v>
      </c>
      <c r="P38" s="317">
        <v>0</v>
      </c>
    </row>
    <row r="39" spans="1:16" ht="15">
      <c r="A39" s="161"/>
      <c r="B39" s="205"/>
      <c r="C39" s="205"/>
      <c r="D39" s="205"/>
      <c r="E39" s="205"/>
      <c r="F39" s="205"/>
      <c r="G39" s="205"/>
      <c r="H39" s="205"/>
      <c r="I39" s="205"/>
      <c r="J39" s="206"/>
      <c r="L39" s="299" t="s">
        <v>15</v>
      </c>
      <c r="M39" s="317">
        <f>-OD!E27</f>
        <v>1</v>
      </c>
      <c r="N39" s="317">
        <v>5</v>
      </c>
      <c r="O39" s="299" t="s">
        <v>15</v>
      </c>
      <c r="P39" s="317">
        <v>389</v>
      </c>
    </row>
    <row r="40" spans="1:16" ht="15">
      <c r="A40" s="161"/>
      <c r="B40" s="205"/>
      <c r="C40" s="205"/>
      <c r="D40" s="205"/>
      <c r="E40" s="205"/>
      <c r="F40" s="205"/>
      <c r="G40" s="205"/>
      <c r="H40" s="205"/>
      <c r="I40" s="205"/>
      <c r="J40" s="206"/>
      <c r="L40" s="299" t="s">
        <v>16</v>
      </c>
      <c r="M40" s="317">
        <f>-OD!E29</f>
        <v>0</v>
      </c>
      <c r="N40" s="317">
        <v>942</v>
      </c>
      <c r="O40" s="299" t="s">
        <v>16</v>
      </c>
      <c r="P40" s="317">
        <v>323</v>
      </c>
    </row>
    <row r="41" spans="1:16" ht="15">
      <c r="A41" s="161"/>
      <c r="B41" s="205"/>
      <c r="C41" s="205"/>
      <c r="D41" s="205"/>
      <c r="E41" s="205"/>
      <c r="F41" s="205"/>
      <c r="G41" s="205"/>
      <c r="H41" s="205"/>
      <c r="I41" s="205"/>
      <c r="J41" s="206"/>
      <c r="L41" s="311" t="s">
        <v>17</v>
      </c>
      <c r="M41" s="314">
        <v>0</v>
      </c>
      <c r="N41" s="314">
        <v>0</v>
      </c>
      <c r="O41" s="311" t="s">
        <v>17</v>
      </c>
      <c r="P41" s="314">
        <v>327</v>
      </c>
    </row>
    <row r="42" spans="1:10" ht="15">
      <c r="A42" s="161"/>
      <c r="B42" s="205"/>
      <c r="C42" s="205"/>
      <c r="D42" s="205"/>
      <c r="E42" s="205"/>
      <c r="F42" s="205"/>
      <c r="G42" s="205"/>
      <c r="H42" s="205"/>
      <c r="I42" s="205"/>
      <c r="J42" s="206"/>
    </row>
    <row r="43" spans="1:14" ht="15">
      <c r="A43" s="161"/>
      <c r="B43" s="205"/>
      <c r="C43" s="205"/>
      <c r="D43" s="205"/>
      <c r="E43" s="205"/>
      <c r="F43" s="205"/>
      <c r="G43" s="205"/>
      <c r="H43" s="205"/>
      <c r="I43" s="205"/>
      <c r="J43" s="206"/>
      <c r="L43" s="502" t="s">
        <v>22</v>
      </c>
      <c r="M43" s="504">
        <f>-OD!E44</f>
        <v>2</v>
      </c>
      <c r="N43" s="504">
        <f>-OD!G44</f>
        <v>2</v>
      </c>
    </row>
    <row r="44" spans="1:14" ht="15">
      <c r="A44" s="161"/>
      <c r="B44" s="205"/>
      <c r="C44" s="205"/>
      <c r="D44" s="205"/>
      <c r="E44" s="205"/>
      <c r="F44" s="205"/>
      <c r="G44" s="205"/>
      <c r="H44" s="205"/>
      <c r="I44" s="205"/>
      <c r="J44" s="206"/>
      <c r="K44" s="237"/>
      <c r="L44" s="507"/>
      <c r="M44" s="508"/>
      <c r="N44" s="508"/>
    </row>
    <row r="45" spans="1:14" ht="15">
      <c r="A45" s="161"/>
      <c r="B45" s="205"/>
      <c r="C45" s="205"/>
      <c r="D45" s="205"/>
      <c r="E45" s="205"/>
      <c r="F45" s="205"/>
      <c r="G45" s="205"/>
      <c r="H45" s="205"/>
      <c r="I45" s="205"/>
      <c r="J45" s="206"/>
      <c r="K45" s="502"/>
      <c r="L45" s="502"/>
      <c r="M45" s="504"/>
      <c r="N45" s="504"/>
    </row>
    <row r="46" spans="1:10" ht="15">
      <c r="A46" s="161"/>
      <c r="B46" s="205"/>
      <c r="C46" s="205"/>
      <c r="D46" s="205"/>
      <c r="E46" s="205"/>
      <c r="F46" s="205"/>
      <c r="G46" s="205"/>
      <c r="H46" s="205"/>
      <c r="I46" s="205"/>
      <c r="J46" s="206"/>
    </row>
    <row r="47" spans="1:10" ht="15">
      <c r="A47" s="161"/>
      <c r="B47" s="205"/>
      <c r="C47" s="205"/>
      <c r="D47" s="205"/>
      <c r="E47" s="205"/>
      <c r="F47" s="205"/>
      <c r="G47" s="205"/>
      <c r="H47" s="205"/>
      <c r="I47" s="205"/>
      <c r="J47" s="206"/>
    </row>
    <row r="48" spans="1:16" ht="15">
      <c r="A48" s="161"/>
      <c r="B48" s="205"/>
      <c r="C48" s="205"/>
      <c r="D48" s="205"/>
      <c r="E48" s="205"/>
      <c r="F48" s="205"/>
      <c r="G48" s="205"/>
      <c r="H48" s="205"/>
      <c r="I48" s="205"/>
      <c r="J48" s="206"/>
      <c r="K48" s="161"/>
      <c r="L48" s="161"/>
      <c r="M48" s="90"/>
      <c r="N48" s="90"/>
      <c r="O48" s="90"/>
      <c r="P48" s="90"/>
    </row>
    <row r="49" spans="1:16" ht="15">
      <c r="A49" s="161"/>
      <c r="B49" s="205"/>
      <c r="C49" s="205"/>
      <c r="D49" s="205"/>
      <c r="E49" s="205"/>
      <c r="F49" s="205"/>
      <c r="G49" s="205"/>
      <c r="H49" s="205"/>
      <c r="I49" s="205"/>
      <c r="J49" s="206"/>
      <c r="K49" s="161"/>
      <c r="L49" s="161"/>
      <c r="M49" s="90"/>
      <c r="N49" s="90"/>
      <c r="O49" s="90"/>
      <c r="P49" s="90"/>
    </row>
    <row r="50" spans="1:16" ht="15">
      <c r="A50" s="161"/>
      <c r="B50" s="205"/>
      <c r="C50" s="205"/>
      <c r="D50" s="205"/>
      <c r="E50" s="205"/>
      <c r="F50" s="205"/>
      <c r="G50" s="205"/>
      <c r="H50" s="205"/>
      <c r="I50" s="205"/>
      <c r="J50" s="206"/>
      <c r="K50" s="161"/>
      <c r="L50" s="161"/>
      <c r="M50" s="90"/>
      <c r="N50" s="90"/>
      <c r="O50" s="90"/>
      <c r="P50" s="90"/>
    </row>
    <row r="51" spans="1:16" ht="15">
      <c r="A51" s="161"/>
      <c r="B51" s="205"/>
      <c r="C51" s="205"/>
      <c r="D51" s="205"/>
      <c r="E51" s="205"/>
      <c r="F51" s="205"/>
      <c r="G51" s="205"/>
      <c r="H51" s="205"/>
      <c r="I51" s="205"/>
      <c r="J51" s="206"/>
      <c r="K51" s="161"/>
      <c r="L51" s="161"/>
      <c r="M51" s="90"/>
      <c r="N51" s="90"/>
      <c r="O51" s="90"/>
      <c r="P51" s="90"/>
    </row>
    <row r="52" spans="1:16" ht="15">
      <c r="A52" s="161"/>
      <c r="B52" s="205"/>
      <c r="C52" s="205"/>
      <c r="D52" s="205"/>
      <c r="E52" s="205"/>
      <c r="F52" s="205"/>
      <c r="G52" s="205"/>
      <c r="H52" s="205"/>
      <c r="I52" s="205"/>
      <c r="J52" s="206"/>
      <c r="K52" s="161"/>
      <c r="L52" s="161"/>
      <c r="M52" s="90"/>
      <c r="N52" s="90"/>
      <c r="O52" s="90"/>
      <c r="P52" s="90"/>
    </row>
    <row r="53" spans="1:16" ht="15">
      <c r="A53" s="161"/>
      <c r="B53" s="205"/>
      <c r="C53" s="205"/>
      <c r="D53" s="205"/>
      <c r="E53" s="205"/>
      <c r="F53" s="205"/>
      <c r="G53" s="205"/>
      <c r="H53" s="205"/>
      <c r="I53" s="205"/>
      <c r="J53" s="206"/>
      <c r="K53" s="161"/>
      <c r="L53" s="161"/>
      <c r="M53" s="90"/>
      <c r="N53" s="90"/>
      <c r="O53" s="90"/>
      <c r="P53" s="90"/>
    </row>
    <row r="54" spans="1:16" ht="15">
      <c r="A54" s="161"/>
      <c r="B54" s="205"/>
      <c r="C54" s="205"/>
      <c r="D54" s="205"/>
      <c r="E54" s="205"/>
      <c r="F54" s="205"/>
      <c r="G54" s="205"/>
      <c r="H54" s="205"/>
      <c r="I54" s="205"/>
      <c r="J54" s="206"/>
      <c r="K54" s="161"/>
      <c r="L54" s="161"/>
      <c r="M54" s="90"/>
      <c r="N54" s="90"/>
      <c r="O54" s="90"/>
      <c r="P54" s="90"/>
    </row>
    <row r="55" spans="1:16" ht="15">
      <c r="A55" s="161"/>
      <c r="B55" s="205"/>
      <c r="C55" s="205"/>
      <c r="D55" s="205"/>
      <c r="E55" s="205"/>
      <c r="F55" s="205"/>
      <c r="G55" s="205"/>
      <c r="H55" s="205"/>
      <c r="I55" s="205"/>
      <c r="J55" s="206"/>
      <c r="K55" s="161"/>
      <c r="L55" s="161"/>
      <c r="M55" s="90"/>
      <c r="N55" s="90"/>
      <c r="O55" s="90"/>
      <c r="P55" s="90"/>
    </row>
    <row r="56" spans="1:16" ht="15">
      <c r="A56" s="161"/>
      <c r="B56" s="205"/>
      <c r="C56" s="205"/>
      <c r="D56" s="205"/>
      <c r="E56" s="205"/>
      <c r="F56" s="205"/>
      <c r="G56" s="205"/>
      <c r="H56" s="205"/>
      <c r="I56" s="205"/>
      <c r="J56" s="206"/>
      <c r="K56" s="161"/>
      <c r="L56" s="161"/>
      <c r="M56" s="90"/>
      <c r="N56" s="90"/>
      <c r="O56" s="90"/>
      <c r="P56" s="90"/>
    </row>
    <row r="57" spans="1:16" ht="15">
      <c r="A57" s="161"/>
      <c r="B57" s="205"/>
      <c r="C57" s="205"/>
      <c r="D57" s="205"/>
      <c r="E57" s="205"/>
      <c r="F57" s="205"/>
      <c r="G57" s="205"/>
      <c r="H57" s="205"/>
      <c r="I57" s="205"/>
      <c r="J57" s="206"/>
      <c r="K57" s="161"/>
      <c r="L57" s="161"/>
      <c r="M57" s="90"/>
      <c r="N57" s="90"/>
      <c r="O57" s="90"/>
      <c r="P57" s="90"/>
    </row>
    <row r="58" spans="1:16" ht="15">
      <c r="A58" s="161"/>
      <c r="B58" s="205"/>
      <c r="C58" s="205"/>
      <c r="D58" s="205"/>
      <c r="E58" s="205"/>
      <c r="F58" s="205"/>
      <c r="G58" s="205"/>
      <c r="H58" s="205"/>
      <c r="I58" s="205"/>
      <c r="J58" s="206"/>
      <c r="K58" s="161"/>
      <c r="L58" s="161"/>
      <c r="M58" s="90"/>
      <c r="N58" s="90"/>
      <c r="O58" s="90"/>
      <c r="P58" s="90"/>
    </row>
    <row r="59" spans="1:16" ht="15">
      <c r="A59" s="161"/>
      <c r="B59" s="205"/>
      <c r="C59" s="205"/>
      <c r="D59" s="205"/>
      <c r="E59" s="205"/>
      <c r="F59" s="205"/>
      <c r="G59" s="205"/>
      <c r="H59" s="205"/>
      <c r="I59" s="205"/>
      <c r="J59" s="206"/>
      <c r="K59" s="161"/>
      <c r="L59" s="161"/>
      <c r="M59" s="90"/>
      <c r="N59" s="90"/>
      <c r="O59" s="90"/>
      <c r="P59" s="90"/>
    </row>
    <row r="60" spans="1:16" ht="15">
      <c r="A60" s="161"/>
      <c r="B60" s="205"/>
      <c r="C60" s="205"/>
      <c r="D60" s="205"/>
      <c r="E60" s="205"/>
      <c r="F60" s="205"/>
      <c r="G60" s="205"/>
      <c r="H60" s="205"/>
      <c r="I60" s="205"/>
      <c r="J60" s="206"/>
      <c r="K60" s="161"/>
      <c r="L60" s="161"/>
      <c r="M60" s="90"/>
      <c r="N60" s="90"/>
      <c r="O60" s="90"/>
      <c r="P60" s="90"/>
    </row>
    <row r="61" spans="1:16" ht="15">
      <c r="A61" s="161"/>
      <c r="B61" s="205"/>
      <c r="C61" s="205"/>
      <c r="D61" s="205"/>
      <c r="E61" s="205"/>
      <c r="F61" s="205"/>
      <c r="G61" s="205"/>
      <c r="H61" s="205"/>
      <c r="I61" s="205"/>
      <c r="J61" s="206"/>
      <c r="K61" s="161"/>
      <c r="L61" s="161"/>
      <c r="M61" s="90"/>
      <c r="N61" s="90"/>
      <c r="O61" s="90"/>
      <c r="P61" s="90"/>
    </row>
    <row r="62" spans="1:10" ht="15">
      <c r="A62" s="161"/>
      <c r="B62" s="205"/>
      <c r="C62" s="205"/>
      <c r="D62" s="205"/>
      <c r="E62" s="205"/>
      <c r="F62" s="205"/>
      <c r="G62" s="205"/>
      <c r="H62" s="205"/>
      <c r="I62" s="205"/>
      <c r="J62" s="206"/>
    </row>
    <row r="63" spans="1:10" ht="15">
      <c r="A63" s="161"/>
      <c r="B63" s="205"/>
      <c r="C63" s="205"/>
      <c r="D63" s="205"/>
      <c r="E63" s="205"/>
      <c r="F63" s="205"/>
      <c r="G63" s="205"/>
      <c r="H63" s="205"/>
      <c r="I63" s="205"/>
      <c r="J63" s="206"/>
    </row>
    <row r="64" spans="1:10" ht="15">
      <c r="A64" s="161"/>
      <c r="B64" s="205"/>
      <c r="C64" s="205"/>
      <c r="D64" s="205"/>
      <c r="E64" s="205"/>
      <c r="F64" s="205"/>
      <c r="G64" s="205"/>
      <c r="H64" s="205"/>
      <c r="I64" s="205"/>
      <c r="J64" s="206"/>
    </row>
    <row r="65" spans="1:10" ht="15">
      <c r="A65" s="161"/>
      <c r="B65" s="205"/>
      <c r="C65" s="205"/>
      <c r="D65" s="205"/>
      <c r="E65" s="205"/>
      <c r="F65" s="205"/>
      <c r="G65" s="205"/>
      <c r="H65" s="205"/>
      <c r="I65" s="205"/>
      <c r="J65" s="206"/>
    </row>
    <row r="66" spans="1:10" ht="15">
      <c r="A66" s="161"/>
      <c r="B66" s="205"/>
      <c r="C66" s="205"/>
      <c r="D66" s="205"/>
      <c r="E66" s="205"/>
      <c r="F66" s="205"/>
      <c r="G66" s="205"/>
      <c r="H66" s="205"/>
      <c r="I66" s="205"/>
      <c r="J66" s="206"/>
    </row>
    <row r="67" spans="1:10" ht="15">
      <c r="A67" s="161"/>
      <c r="B67" s="205"/>
      <c r="C67" s="205"/>
      <c r="D67" s="205"/>
      <c r="E67" s="205"/>
      <c r="F67" s="205"/>
      <c r="G67" s="205"/>
      <c r="H67" s="205"/>
      <c r="I67" s="205"/>
      <c r="J67" s="206"/>
    </row>
    <row r="68" spans="1:10" ht="15">
      <c r="A68" s="161"/>
      <c r="B68" s="205"/>
      <c r="C68" s="205"/>
      <c r="D68" s="205"/>
      <c r="E68" s="205"/>
      <c r="F68" s="205"/>
      <c r="G68" s="205"/>
      <c r="H68" s="205"/>
      <c r="I68" s="205"/>
      <c r="J68" s="206"/>
    </row>
    <row r="69" spans="1:10" ht="15">
      <c r="A69" s="161"/>
      <c r="B69" s="205"/>
      <c r="C69" s="205"/>
      <c r="D69" s="205"/>
      <c r="E69" s="205"/>
      <c r="F69" s="205"/>
      <c r="G69" s="205"/>
      <c r="H69" s="205"/>
      <c r="I69" s="205"/>
      <c r="J69" s="206"/>
    </row>
    <row r="70" spans="1:10" ht="15">
      <c r="A70" s="161"/>
      <c r="B70" s="205"/>
      <c r="C70" s="205"/>
      <c r="D70" s="205"/>
      <c r="E70" s="205"/>
      <c r="F70" s="205"/>
      <c r="G70" s="205"/>
      <c r="H70" s="205"/>
      <c r="I70" s="205"/>
      <c r="J70" s="206"/>
    </row>
    <row r="71" spans="1:10" ht="15">
      <c r="A71" s="161"/>
      <c r="B71" s="205"/>
      <c r="C71" s="205"/>
      <c r="D71" s="205"/>
      <c r="E71" s="205"/>
      <c r="F71" s="205"/>
      <c r="G71" s="205"/>
      <c r="H71" s="205"/>
      <c r="I71" s="205"/>
      <c r="J71" s="206"/>
    </row>
  </sheetData>
  <sheetProtection/>
  <mergeCells count="40">
    <mergeCell ref="B1:I1"/>
    <mergeCell ref="B2:B3"/>
    <mergeCell ref="C2:E3"/>
    <mergeCell ref="H2:I2"/>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B20:I20"/>
    <mergeCell ref="B21:B22"/>
    <mergeCell ref="C21:E22"/>
    <mergeCell ref="H21:I21"/>
    <mergeCell ref="C23:E23"/>
    <mergeCell ref="C24:E24"/>
    <mergeCell ref="C25:E25"/>
    <mergeCell ref="C26:E26"/>
    <mergeCell ref="C27:E27"/>
    <mergeCell ref="C28:E28"/>
    <mergeCell ref="C35:E35"/>
    <mergeCell ref="C36:E36"/>
    <mergeCell ref="C37:E37"/>
    <mergeCell ref="C38:E38"/>
    <mergeCell ref="C29:E29"/>
    <mergeCell ref="C30:E30"/>
    <mergeCell ref="C31:E31"/>
    <mergeCell ref="C32:E32"/>
    <mergeCell ref="C33:E33"/>
    <mergeCell ref="C34:E34"/>
  </mergeCells>
  <printOptions gridLines="1"/>
  <pageMargins left="5E-324" right="5E-324" top="5E-324" bottom="5E-324"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X54"/>
  <sheetViews>
    <sheetView zoomScalePageLayoutView="0" workbookViewId="0" topLeftCell="A1">
      <selection activeCell="A1" sqref="A1:A2"/>
    </sheetView>
  </sheetViews>
  <sheetFormatPr defaultColWidth="9.140625" defaultRowHeight="15"/>
  <cols>
    <col min="1" max="1" width="11.28125" style="28" customWidth="1"/>
    <col min="2" max="2" width="41.00390625" style="42" customWidth="1"/>
    <col min="3" max="3" width="16.8515625" style="42" customWidth="1"/>
    <col min="4" max="4" width="11.140625" style="42" customWidth="1"/>
    <col min="5" max="6" width="9.7109375" style="42" customWidth="1"/>
    <col min="7" max="7" width="8.8515625" style="42" customWidth="1"/>
    <col min="8" max="8" width="10.8515625" style="42" hidden="1" customWidth="1"/>
    <col min="9" max="9" width="8.28125" style="42" customWidth="1"/>
    <col min="10" max="10" width="10.7109375" style="42" customWidth="1"/>
    <col min="11" max="15" width="9.140625" style="28" customWidth="1"/>
    <col min="16" max="16" width="51.28125" style="28" bestFit="1" customWidth="1"/>
    <col min="17" max="17" width="14.00390625" style="28" bestFit="1" customWidth="1"/>
    <col min="18" max="18" width="13.140625" style="28" bestFit="1" customWidth="1"/>
    <col min="19" max="19" width="11.421875" style="28" customWidth="1"/>
    <col min="20" max="20" width="11.57421875" style="28" customWidth="1"/>
    <col min="21" max="21" width="11.421875" style="28" customWidth="1"/>
    <col min="22" max="22" width="12.00390625" style="28" customWidth="1"/>
    <col min="23" max="16384" width="9.140625" style="28" customWidth="1"/>
  </cols>
  <sheetData>
    <row r="1" spans="1:24" ht="14.25" customHeight="1">
      <c r="A1" s="603" t="s">
        <v>284</v>
      </c>
      <c r="B1" s="26" t="s">
        <v>285</v>
      </c>
      <c r="C1" s="27"/>
      <c r="D1" s="27"/>
      <c r="E1" s="27"/>
      <c r="F1" s="27"/>
      <c r="G1" s="27"/>
      <c r="H1" s="27"/>
      <c r="I1" s="27"/>
      <c r="J1" s="27"/>
      <c r="L1" s="29" t="s">
        <v>286</v>
      </c>
      <c r="M1" s="30"/>
      <c r="N1" s="30"/>
      <c r="O1" s="31" t="s">
        <v>287</v>
      </c>
      <c r="P1" s="26" t="s">
        <v>288</v>
      </c>
      <c r="Q1" s="27"/>
      <c r="R1" s="27"/>
      <c r="S1" s="27"/>
      <c r="T1" s="27"/>
      <c r="U1" s="27"/>
      <c r="V1" s="27"/>
      <c r="W1" s="27"/>
      <c r="X1" s="27"/>
    </row>
    <row r="2" spans="1:24" ht="41.25" customHeight="1">
      <c r="A2" s="604"/>
      <c r="B2" s="139" t="s">
        <v>39</v>
      </c>
      <c r="C2" s="139" t="s">
        <v>289</v>
      </c>
      <c r="D2" s="139" t="s">
        <v>290</v>
      </c>
      <c r="E2" s="139" t="s">
        <v>501</v>
      </c>
      <c r="F2" s="139" t="s">
        <v>502</v>
      </c>
      <c r="G2" s="139" t="s">
        <v>291</v>
      </c>
      <c r="H2" s="139" t="s">
        <v>292</v>
      </c>
      <c r="I2" s="139" t="s">
        <v>293</v>
      </c>
      <c r="J2" s="139" t="s">
        <v>294</v>
      </c>
      <c r="P2" s="32" t="s">
        <v>39</v>
      </c>
      <c r="Q2" s="32" t="s">
        <v>295</v>
      </c>
      <c r="R2" s="32" t="s">
        <v>296</v>
      </c>
      <c r="S2" s="32" t="s">
        <v>297</v>
      </c>
      <c r="T2" s="32" t="s">
        <v>298</v>
      </c>
      <c r="U2" s="32" t="s">
        <v>299</v>
      </c>
      <c r="V2" s="32" t="s">
        <v>300</v>
      </c>
      <c r="W2" s="32" t="s">
        <v>301</v>
      </c>
      <c r="X2" s="32" t="s">
        <v>302</v>
      </c>
    </row>
    <row r="3" spans="1:24" ht="45">
      <c r="A3" s="33" t="s">
        <v>303</v>
      </c>
      <c r="B3" s="140" t="s">
        <v>66</v>
      </c>
      <c r="C3" s="141">
        <f aca="true" t="shared" si="0" ref="C3:J3">SUM(C4:C7)</f>
        <v>0</v>
      </c>
      <c r="D3" s="141">
        <f t="shared" si="0"/>
        <v>0</v>
      </c>
      <c r="E3" s="141">
        <f t="shared" si="0"/>
        <v>0</v>
      </c>
      <c r="F3" s="141">
        <f t="shared" si="0"/>
        <v>0</v>
      </c>
      <c r="G3" s="141">
        <f t="shared" si="0"/>
        <v>0</v>
      </c>
      <c r="H3" s="141"/>
      <c r="I3" s="141">
        <f t="shared" si="0"/>
        <v>0</v>
      </c>
      <c r="J3" s="141">
        <f t="shared" si="0"/>
        <v>0</v>
      </c>
      <c r="P3" s="34" t="s">
        <v>304</v>
      </c>
      <c r="Q3" s="35">
        <f aca="true" t="shared" si="1" ref="Q3:X3">SUM(Q4:Q7)</f>
        <v>0</v>
      </c>
      <c r="R3" s="35">
        <f t="shared" si="1"/>
        <v>0</v>
      </c>
      <c r="S3" s="35">
        <f t="shared" si="1"/>
        <v>0</v>
      </c>
      <c r="T3" s="35">
        <f t="shared" si="1"/>
        <v>0</v>
      </c>
      <c r="U3" s="35">
        <f t="shared" si="1"/>
        <v>0</v>
      </c>
      <c r="V3" s="35">
        <f t="shared" si="1"/>
        <v>0</v>
      </c>
      <c r="W3" s="35">
        <f t="shared" si="1"/>
        <v>0</v>
      </c>
      <c r="X3" s="35">
        <f t="shared" si="1"/>
        <v>0</v>
      </c>
    </row>
    <row r="4" spans="1:24" ht="15" customHeight="1">
      <c r="A4" s="29" t="s">
        <v>305</v>
      </c>
      <c r="B4" s="142" t="s">
        <v>88</v>
      </c>
      <c r="C4" s="143">
        <f>SUM('[3]start:end'!C4)</f>
        <v>0</v>
      </c>
      <c r="D4" s="143">
        <f>SUM('[3]start:end'!D4)</f>
        <v>0</v>
      </c>
      <c r="E4" s="143">
        <f>SUM('[3]start:end'!E4)</f>
        <v>0</v>
      </c>
      <c r="F4" s="143">
        <f>SUM('[3]start:end'!F4)</f>
        <v>0</v>
      </c>
      <c r="G4" s="143">
        <f>SUM('[3]start:end'!G4)</f>
        <v>0</v>
      </c>
      <c r="H4" s="143">
        <f>SUM('[3]start:end'!H4)</f>
        <v>0</v>
      </c>
      <c r="I4" s="143">
        <f>SUM('[3]start:end'!I4)</f>
        <v>0</v>
      </c>
      <c r="J4" s="144">
        <f>SUM(C4:I4)</f>
        <v>0</v>
      </c>
      <c r="P4" s="36" t="s">
        <v>306</v>
      </c>
      <c r="Q4" s="37"/>
      <c r="R4" s="37"/>
      <c r="S4" s="37"/>
      <c r="T4" s="37"/>
      <c r="U4" s="37"/>
      <c r="V4" s="37"/>
      <c r="W4" s="37"/>
      <c r="X4" s="37">
        <f>SUM(Q4:W4)</f>
        <v>0</v>
      </c>
    </row>
    <row r="5" spans="2:24" ht="15" customHeight="1">
      <c r="B5" s="142" t="s">
        <v>307</v>
      </c>
      <c r="C5" s="143">
        <f>SUM('[3]start:end'!C5)</f>
        <v>0</v>
      </c>
      <c r="D5" s="143">
        <f>SUM('[3]start:end'!D5)</f>
        <v>0</v>
      </c>
      <c r="E5" s="143">
        <f>SUM('[3]start:end'!E5)</f>
        <v>0</v>
      </c>
      <c r="F5" s="143">
        <f>SUM('[3]start:end'!F5)</f>
        <v>0</v>
      </c>
      <c r="G5" s="143">
        <f>SUM('[3]start:end'!G5)</f>
        <v>0</v>
      </c>
      <c r="H5" s="143">
        <f>SUM('[3]start:end'!H5)</f>
        <v>0</v>
      </c>
      <c r="I5" s="143">
        <f>SUM('[3]start:end'!I5)</f>
        <v>0</v>
      </c>
      <c r="J5" s="144">
        <f>SUM(C5:I5)</f>
        <v>0</v>
      </c>
      <c r="P5" s="36" t="s">
        <v>308</v>
      </c>
      <c r="Q5" s="37"/>
      <c r="R5" s="37"/>
      <c r="S5" s="37"/>
      <c r="T5" s="37"/>
      <c r="U5" s="37"/>
      <c r="V5" s="37"/>
      <c r="W5" s="37"/>
      <c r="X5" s="37">
        <f>SUM(Q5:W5)</f>
        <v>0</v>
      </c>
    </row>
    <row r="6" spans="2:24" ht="14.25">
      <c r="B6" s="142" t="s">
        <v>309</v>
      </c>
      <c r="C6" s="143">
        <f>SUM('[3]start:end'!C6)</f>
        <v>0</v>
      </c>
      <c r="D6" s="143">
        <f>SUM('[3]start:end'!D6)</f>
        <v>0</v>
      </c>
      <c r="E6" s="143">
        <f>SUM('[3]start:end'!E6)</f>
        <v>0</v>
      </c>
      <c r="F6" s="143">
        <f>SUM('[3]start:end'!F6)</f>
        <v>0</v>
      </c>
      <c r="G6" s="143">
        <f>SUM('[3]start:end'!G6)</f>
        <v>0</v>
      </c>
      <c r="H6" s="143">
        <f>SUM('[3]start:end'!H6)</f>
        <v>0</v>
      </c>
      <c r="I6" s="143"/>
      <c r="J6" s="144">
        <f>SUM(C6:I6)</f>
        <v>0</v>
      </c>
      <c r="P6" s="36" t="s">
        <v>310</v>
      </c>
      <c r="Q6" s="37"/>
      <c r="R6" s="37"/>
      <c r="S6" s="37"/>
      <c r="T6" s="37"/>
      <c r="U6" s="37"/>
      <c r="V6" s="37"/>
      <c r="W6" s="37"/>
      <c r="X6" s="37">
        <f>SUM(Q6:W6)</f>
        <v>0</v>
      </c>
    </row>
    <row r="7" spans="2:24" ht="28.5">
      <c r="B7" s="142" t="s">
        <v>311</v>
      </c>
      <c r="C7" s="143">
        <f>SUM('[3]start:end'!C7)</f>
        <v>0</v>
      </c>
      <c r="D7" s="143">
        <f>SUM('[3]start:end'!D7)</f>
        <v>0</v>
      </c>
      <c r="E7" s="143">
        <f>SUM('[3]start:end'!E7)</f>
        <v>0</v>
      </c>
      <c r="F7" s="143">
        <f>SUM('[3]start:end'!F7)</f>
        <v>0</v>
      </c>
      <c r="G7" s="143">
        <f>SUM('[3]start:end'!G7)</f>
        <v>0</v>
      </c>
      <c r="H7" s="143">
        <f>SUM('[3]start:end'!H7)</f>
        <v>0</v>
      </c>
      <c r="I7" s="143">
        <f>SUM('[3]start:end'!I7)</f>
        <v>0</v>
      </c>
      <c r="J7" s="144">
        <f>SUM(C7:I7)</f>
        <v>0</v>
      </c>
      <c r="P7" s="36" t="s">
        <v>312</v>
      </c>
      <c r="Q7" s="37"/>
      <c r="R7" s="37"/>
      <c r="S7" s="37"/>
      <c r="T7" s="37"/>
      <c r="U7" s="37"/>
      <c r="V7" s="37"/>
      <c r="W7" s="37"/>
      <c r="X7" s="37">
        <f>SUM(Q7:W7)</f>
        <v>0</v>
      </c>
    </row>
    <row r="8" spans="2:24" ht="14.25">
      <c r="B8" s="140" t="s">
        <v>313</v>
      </c>
      <c r="C8" s="141">
        <f aca="true" t="shared" si="2" ref="C8:J8">SUM(C9:C12)</f>
        <v>0</v>
      </c>
      <c r="D8" s="141">
        <f t="shared" si="2"/>
        <v>0</v>
      </c>
      <c r="E8" s="141">
        <f t="shared" si="2"/>
        <v>404</v>
      </c>
      <c r="F8" s="141">
        <f t="shared" si="2"/>
        <v>0</v>
      </c>
      <c r="G8" s="141">
        <f t="shared" si="2"/>
        <v>232</v>
      </c>
      <c r="H8" s="141">
        <f t="shared" si="2"/>
        <v>0</v>
      </c>
      <c r="I8" s="141">
        <f t="shared" si="2"/>
        <v>0</v>
      </c>
      <c r="J8" s="141">
        <f t="shared" si="2"/>
        <v>636</v>
      </c>
      <c r="P8" s="34" t="s">
        <v>314</v>
      </c>
      <c r="Q8" s="35">
        <f aca="true" t="shared" si="3" ref="Q8:X8">SUM(Q9:Q12)</f>
        <v>0</v>
      </c>
      <c r="R8" s="35">
        <f t="shared" si="3"/>
        <v>0</v>
      </c>
      <c r="S8" s="35">
        <f t="shared" si="3"/>
        <v>0</v>
      </c>
      <c r="T8" s="35">
        <f t="shared" si="3"/>
        <v>0</v>
      </c>
      <c r="U8" s="35">
        <f t="shared" si="3"/>
        <v>0</v>
      </c>
      <c r="V8" s="35">
        <f t="shared" si="3"/>
        <v>0</v>
      </c>
      <c r="W8" s="35">
        <f t="shared" si="3"/>
        <v>0</v>
      </c>
      <c r="X8" s="35">
        <f t="shared" si="3"/>
        <v>0</v>
      </c>
    </row>
    <row r="9" spans="2:24" ht="14.25">
      <c r="B9" s="142" t="s">
        <v>273</v>
      </c>
      <c r="C9" s="143">
        <f>SUM('[3]start:end'!C9)</f>
        <v>0</v>
      </c>
      <c r="D9" s="143">
        <f>SUM('[3]start:end'!D9)</f>
        <v>0</v>
      </c>
      <c r="E9" s="143">
        <v>404</v>
      </c>
      <c r="F9" s="143">
        <f>SUM('[3]start:end'!F9)</f>
        <v>0</v>
      </c>
      <c r="G9" s="143">
        <v>232</v>
      </c>
      <c r="H9" s="143">
        <f>SUM('[3]start:end'!H9)</f>
        <v>0</v>
      </c>
      <c r="I9" s="143">
        <f>SUM('[3]start:end'!I9)</f>
        <v>0</v>
      </c>
      <c r="J9" s="144">
        <f>SUM(C9:I9)</f>
        <v>636</v>
      </c>
      <c r="P9" s="36" t="s">
        <v>315</v>
      </c>
      <c r="Q9" s="37"/>
      <c r="R9" s="37"/>
      <c r="S9" s="37"/>
      <c r="T9" s="37"/>
      <c r="U9" s="37"/>
      <c r="V9" s="37"/>
      <c r="W9" s="37"/>
      <c r="X9" s="37">
        <f>SUM(Q9:W9)</f>
        <v>0</v>
      </c>
    </row>
    <row r="10" spans="2:24" ht="24">
      <c r="B10" s="142" t="s">
        <v>316</v>
      </c>
      <c r="C10" s="143">
        <f>SUM('[3]start:end'!C10)</f>
        <v>0</v>
      </c>
      <c r="D10" s="143">
        <f>SUM('[3]start:end'!D10)</f>
        <v>0</v>
      </c>
      <c r="E10" s="143">
        <f>SUM('[3]start:end'!E10)</f>
        <v>0</v>
      </c>
      <c r="F10" s="143">
        <f>SUM('[3]start:end'!F10)</f>
        <v>0</v>
      </c>
      <c r="G10" s="143">
        <f>SUM('[3]start:end'!G10)</f>
        <v>0</v>
      </c>
      <c r="H10" s="143">
        <f>SUM('[3]start:end'!H10)</f>
        <v>0</v>
      </c>
      <c r="I10" s="143">
        <f>SUM('[3]start:end'!I10)</f>
        <v>0</v>
      </c>
      <c r="J10" s="144">
        <f>SUM(C10:I10)</f>
        <v>0</v>
      </c>
      <c r="P10" s="36" t="s">
        <v>317</v>
      </c>
      <c r="Q10" s="37"/>
      <c r="R10" s="37"/>
      <c r="S10" s="37"/>
      <c r="T10" s="37"/>
      <c r="U10" s="37"/>
      <c r="V10" s="37"/>
      <c r="W10" s="37"/>
      <c r="X10" s="37">
        <f>SUM(Q10:W10)</f>
        <v>0</v>
      </c>
    </row>
    <row r="11" spans="2:24" ht="14.25">
      <c r="B11" s="142" t="s">
        <v>318</v>
      </c>
      <c r="C11" s="143">
        <f>SUM('[3]start:end'!C11)</f>
        <v>0</v>
      </c>
      <c r="D11" s="143">
        <f>SUM('[3]start:end'!D11)</f>
        <v>0</v>
      </c>
      <c r="E11" s="143">
        <f>SUM('[3]start:end'!E11)</f>
        <v>0</v>
      </c>
      <c r="F11" s="143">
        <f>SUM('[3]start:end'!F11)</f>
        <v>0</v>
      </c>
      <c r="G11" s="143">
        <f>SUM('[3]start:end'!G11)</f>
        <v>0</v>
      </c>
      <c r="H11" s="143">
        <f>SUM('[3]start:end'!H11)</f>
        <v>0</v>
      </c>
      <c r="I11" s="143">
        <f>SUM('[3]start:end'!I11)</f>
        <v>0</v>
      </c>
      <c r="J11" s="144">
        <f>SUM(C11:I11)</f>
        <v>0</v>
      </c>
      <c r="P11" s="36" t="s">
        <v>319</v>
      </c>
      <c r="Q11" s="37"/>
      <c r="R11" s="37"/>
      <c r="S11" s="37"/>
      <c r="T11" s="37"/>
      <c r="U11" s="37"/>
      <c r="V11" s="37"/>
      <c r="W11" s="37"/>
      <c r="X11" s="37">
        <f>SUM(Q11:W11)</f>
        <v>0</v>
      </c>
    </row>
    <row r="12" spans="2:24" ht="28.5">
      <c r="B12" s="142" t="s">
        <v>320</v>
      </c>
      <c r="C12" s="143">
        <f>SUM('[3]start:end'!C12)</f>
        <v>0</v>
      </c>
      <c r="D12" s="143">
        <f>SUM('[3]start:end'!D12)</f>
        <v>0</v>
      </c>
      <c r="E12" s="143">
        <f>SUM('[3]start:end'!E12)</f>
        <v>0</v>
      </c>
      <c r="F12" s="143">
        <f>SUM('[3]start:end'!F12)</f>
        <v>0</v>
      </c>
      <c r="G12" s="143">
        <f>SUM('[3]start:end'!G12)</f>
        <v>0</v>
      </c>
      <c r="H12" s="143">
        <f>SUM('[3]start:end'!H12)</f>
        <v>0</v>
      </c>
      <c r="I12" s="143">
        <f>SUM('[3]start:end'!I12)</f>
        <v>0</v>
      </c>
      <c r="J12" s="144">
        <f>SUM(C12:I12)</f>
        <v>0</v>
      </c>
      <c r="P12" s="36" t="s">
        <v>321</v>
      </c>
      <c r="Q12" s="37"/>
      <c r="R12" s="37"/>
      <c r="S12" s="37"/>
      <c r="T12" s="37"/>
      <c r="U12" s="37"/>
      <c r="V12" s="37"/>
      <c r="W12" s="37"/>
      <c r="X12" s="37">
        <f>SUM(Q12:W12)</f>
        <v>0</v>
      </c>
    </row>
    <row r="13" spans="2:24" ht="14.25">
      <c r="B13" s="145" t="s">
        <v>322</v>
      </c>
      <c r="C13" s="146">
        <f aca="true" t="shared" si="4" ref="C13:J13">C3-C8</f>
        <v>0</v>
      </c>
      <c r="D13" s="146">
        <f t="shared" si="4"/>
        <v>0</v>
      </c>
      <c r="E13" s="146">
        <f t="shared" si="4"/>
        <v>-404</v>
      </c>
      <c r="F13" s="146">
        <f t="shared" si="4"/>
        <v>0</v>
      </c>
      <c r="G13" s="146">
        <f t="shared" si="4"/>
        <v>-232</v>
      </c>
      <c r="H13" s="146">
        <f t="shared" si="4"/>
        <v>0</v>
      </c>
      <c r="I13" s="146">
        <f t="shared" si="4"/>
        <v>0</v>
      </c>
      <c r="J13" s="146">
        <f t="shared" si="4"/>
        <v>-636</v>
      </c>
      <c r="P13" s="38" t="s">
        <v>323</v>
      </c>
      <c r="Q13" s="39">
        <f aca="true" t="shared" si="5" ref="Q13:X13">Q3-Q8</f>
        <v>0</v>
      </c>
      <c r="R13" s="39">
        <f t="shared" si="5"/>
        <v>0</v>
      </c>
      <c r="S13" s="39">
        <f t="shared" si="5"/>
        <v>0</v>
      </c>
      <c r="T13" s="39">
        <f t="shared" si="5"/>
        <v>0</v>
      </c>
      <c r="U13" s="39">
        <f t="shared" si="5"/>
        <v>0</v>
      </c>
      <c r="V13" s="39">
        <f t="shared" si="5"/>
        <v>0</v>
      </c>
      <c r="W13" s="39">
        <f t="shared" si="5"/>
        <v>0</v>
      </c>
      <c r="X13" s="39">
        <f t="shared" si="5"/>
        <v>0</v>
      </c>
    </row>
    <row r="14" spans="2:24" ht="14.25">
      <c r="B14" s="140" t="s">
        <v>95</v>
      </c>
      <c r="C14" s="141">
        <f aca="true" t="shared" si="6" ref="C14:J14">SUM(C15:C19)</f>
        <v>5967</v>
      </c>
      <c r="D14" s="141">
        <f t="shared" si="6"/>
        <v>0</v>
      </c>
      <c r="E14" s="141">
        <f t="shared" si="6"/>
        <v>0</v>
      </c>
      <c r="F14" s="141">
        <f t="shared" si="6"/>
        <v>13221</v>
      </c>
      <c r="G14" s="141">
        <f t="shared" si="6"/>
        <v>0</v>
      </c>
      <c r="H14" s="141">
        <f t="shared" si="6"/>
        <v>0</v>
      </c>
      <c r="I14" s="141">
        <f t="shared" si="6"/>
        <v>0</v>
      </c>
      <c r="J14" s="141">
        <f t="shared" si="6"/>
        <v>19188</v>
      </c>
      <c r="P14" s="34" t="s">
        <v>324</v>
      </c>
      <c r="Q14" s="35">
        <f aca="true" t="shared" si="7" ref="Q14:X14">SUM(Q15:Q19)</f>
        <v>0</v>
      </c>
      <c r="R14" s="35">
        <f t="shared" si="7"/>
        <v>0</v>
      </c>
      <c r="S14" s="35">
        <f t="shared" si="7"/>
        <v>0</v>
      </c>
      <c r="T14" s="35">
        <f t="shared" si="7"/>
        <v>0</v>
      </c>
      <c r="U14" s="35">
        <f t="shared" si="7"/>
        <v>0</v>
      </c>
      <c r="V14" s="35">
        <f t="shared" si="7"/>
        <v>0</v>
      </c>
      <c r="W14" s="35">
        <f t="shared" si="7"/>
        <v>0</v>
      </c>
      <c r="X14" s="35">
        <f t="shared" si="7"/>
        <v>0</v>
      </c>
    </row>
    <row r="15" spans="2:24" ht="14.25">
      <c r="B15" s="142" t="s">
        <v>100</v>
      </c>
      <c r="C15" s="143">
        <v>2402</v>
      </c>
      <c r="D15" s="143">
        <f>SUM('[3]start:end'!D15)</f>
        <v>0</v>
      </c>
      <c r="E15" s="143">
        <f>SUM('[3]start:end'!E15)</f>
        <v>0</v>
      </c>
      <c r="F15" s="143">
        <v>13221</v>
      </c>
      <c r="G15" s="143">
        <f>SUM('[3]start:end'!G15)</f>
        <v>0</v>
      </c>
      <c r="H15" s="143">
        <f>SUM('[3]start:end'!H15)</f>
        <v>0</v>
      </c>
      <c r="I15" s="143">
        <f>SUM('[3]start:end'!I15)</f>
        <v>0</v>
      </c>
      <c r="J15" s="144">
        <f>SUM(C15:I15)</f>
        <v>15623</v>
      </c>
      <c r="K15" s="89"/>
      <c r="P15" s="36" t="s">
        <v>325</v>
      </c>
      <c r="Q15" s="37"/>
      <c r="R15" s="37"/>
      <c r="S15" s="37"/>
      <c r="T15" s="37"/>
      <c r="U15" s="37"/>
      <c r="V15" s="37"/>
      <c r="W15" s="37"/>
      <c r="X15" s="37">
        <f>SUM(Q15:W15)</f>
        <v>0</v>
      </c>
    </row>
    <row r="16" spans="2:24" ht="24">
      <c r="B16" s="142" t="s">
        <v>326</v>
      </c>
      <c r="C16" s="143">
        <f>SUM('[3]start:end'!C16)-162</f>
        <v>0</v>
      </c>
      <c r="D16" s="143">
        <f>SUM('[3]start:end'!D16)</f>
        <v>0</v>
      </c>
      <c r="E16" s="143">
        <f>SUM('[3]start:end'!E16)</f>
        <v>0</v>
      </c>
      <c r="F16" s="143">
        <f>SUM('[3]start:end'!F16)-2060</f>
        <v>0</v>
      </c>
      <c r="G16" s="143">
        <f>SUM('[3]start:end'!G16)</f>
        <v>0</v>
      </c>
      <c r="H16" s="143">
        <f>SUM('[3]start:end'!H16)</f>
        <v>0</v>
      </c>
      <c r="I16" s="143">
        <f>SUM('[3]start:end'!I16)</f>
        <v>0</v>
      </c>
      <c r="J16" s="144">
        <f>SUM(C16:I16)</f>
        <v>0</v>
      </c>
      <c r="P16" s="36" t="s">
        <v>327</v>
      </c>
      <c r="Q16" s="37"/>
      <c r="R16" s="37"/>
      <c r="S16" s="37"/>
      <c r="T16" s="37"/>
      <c r="U16" s="37"/>
      <c r="V16" s="37"/>
      <c r="W16" s="37"/>
      <c r="X16" s="37">
        <f>SUM(Q16:W16)</f>
        <v>0</v>
      </c>
    </row>
    <row r="17" spans="2:24" ht="14.25">
      <c r="B17" s="142" t="s">
        <v>97</v>
      </c>
      <c r="C17" s="143">
        <v>1323</v>
      </c>
      <c r="D17" s="143">
        <f>SUM('[3]start:end'!D17)</f>
        <v>0</v>
      </c>
      <c r="E17" s="143">
        <f>SUM('[3]start:end'!E17)</f>
        <v>0</v>
      </c>
      <c r="F17" s="143">
        <f>SUM('[3]start:end'!F17)</f>
        <v>0</v>
      </c>
      <c r="G17" s="143">
        <f>SUM('[3]start:end'!G17)</f>
        <v>0</v>
      </c>
      <c r="H17" s="143">
        <f>SUM('[3]start:end'!H17)</f>
        <v>0</v>
      </c>
      <c r="I17" s="143">
        <f>SUM('[3]start:end'!I17)</f>
        <v>0</v>
      </c>
      <c r="J17" s="144">
        <f>SUM(C17:I17)</f>
        <v>1323</v>
      </c>
      <c r="P17" s="36" t="s">
        <v>310</v>
      </c>
      <c r="Q17" s="37"/>
      <c r="R17" s="37"/>
      <c r="S17" s="37"/>
      <c r="T17" s="37"/>
      <c r="U17" s="37"/>
      <c r="V17" s="37"/>
      <c r="W17" s="37"/>
      <c r="X17" s="37">
        <f>SUM(Q17:W17)</f>
        <v>0</v>
      </c>
    </row>
    <row r="18" spans="2:24" ht="15" customHeight="1">
      <c r="B18" s="142" t="s">
        <v>328</v>
      </c>
      <c r="C18" s="143">
        <f>SUM('[3]start:end'!C18)-1071</f>
        <v>0</v>
      </c>
      <c r="D18" s="143">
        <f>SUM('[3]start:end'!D18)</f>
        <v>0</v>
      </c>
      <c r="E18" s="143">
        <f>SUM('[3]start:end'!E18)</f>
        <v>0</v>
      </c>
      <c r="F18" s="143">
        <f>SUM('[3]start:end'!F18)-921</f>
        <v>0</v>
      </c>
      <c r="G18" s="143">
        <f>SUM('[3]start:end'!G18)</f>
        <v>0</v>
      </c>
      <c r="H18" s="143">
        <f>SUM('[3]start:end'!H18)</f>
        <v>0</v>
      </c>
      <c r="I18" s="143">
        <f>SUM('[3]start:end'!I18)</f>
        <v>0</v>
      </c>
      <c r="J18" s="144">
        <f>SUM(C18:I18)</f>
        <v>0</v>
      </c>
      <c r="P18" s="36" t="s">
        <v>329</v>
      </c>
      <c r="Q18" s="37"/>
      <c r="R18" s="37"/>
      <c r="S18" s="37"/>
      <c r="T18" s="37"/>
      <c r="U18" s="37"/>
      <c r="V18" s="37"/>
      <c r="W18" s="37"/>
      <c r="X18" s="37">
        <f>SUM(Q18:W18)</f>
        <v>0</v>
      </c>
    </row>
    <row r="19" spans="2:24" ht="14.25">
      <c r="B19" s="142" t="s">
        <v>330</v>
      </c>
      <c r="C19" s="143">
        <v>2242</v>
      </c>
      <c r="D19" s="143">
        <f>SUM('[3]start:end'!D19)</f>
        <v>0</v>
      </c>
      <c r="E19" s="143">
        <f>SUM('[3]start:end'!E19)</f>
        <v>0</v>
      </c>
      <c r="F19" s="143">
        <f>SUM('[3]start:end'!F19)</f>
        <v>0</v>
      </c>
      <c r="G19" s="143">
        <f>SUM('[3]start:end'!G19)</f>
        <v>0</v>
      </c>
      <c r="H19" s="143">
        <f>SUM('[3]start:end'!H19)</f>
        <v>0</v>
      </c>
      <c r="I19" s="143">
        <f>SUM('[3]start:end'!I19)</f>
        <v>0</v>
      </c>
      <c r="J19" s="144">
        <f>SUM(C19:I19)</f>
        <v>2242</v>
      </c>
      <c r="P19" s="36" t="s">
        <v>331</v>
      </c>
      <c r="Q19" s="37"/>
      <c r="R19" s="37"/>
      <c r="S19" s="37"/>
      <c r="T19" s="37"/>
      <c r="U19" s="37"/>
      <c r="V19" s="37"/>
      <c r="W19" s="37"/>
      <c r="X19" s="37">
        <f>SUM(Q19:W19)</f>
        <v>0</v>
      </c>
    </row>
    <row r="20" spans="2:24" ht="14.25">
      <c r="B20" s="140" t="s">
        <v>332</v>
      </c>
      <c r="C20" s="141">
        <f aca="true" t="shared" si="8" ref="C20:J20">SUM(C21:C24)</f>
        <v>3445</v>
      </c>
      <c r="D20" s="141">
        <f t="shared" si="8"/>
        <v>0</v>
      </c>
      <c r="E20" s="141">
        <f t="shared" si="8"/>
        <v>0</v>
      </c>
      <c r="F20" s="141">
        <f t="shared" si="8"/>
        <v>0</v>
      </c>
      <c r="G20" s="141">
        <f t="shared" si="8"/>
        <v>0</v>
      </c>
      <c r="H20" s="141">
        <f t="shared" si="8"/>
        <v>0</v>
      </c>
      <c r="I20" s="141">
        <f t="shared" si="8"/>
        <v>0</v>
      </c>
      <c r="J20" s="141">
        <f t="shared" si="8"/>
        <v>3445</v>
      </c>
      <c r="P20" s="34" t="s">
        <v>333</v>
      </c>
      <c r="Q20" s="35">
        <f aca="true" t="shared" si="9" ref="Q20:X20">SUM(Q21:Q24)</f>
        <v>0</v>
      </c>
      <c r="R20" s="35">
        <f t="shared" si="9"/>
        <v>0</v>
      </c>
      <c r="S20" s="35">
        <f t="shared" si="9"/>
        <v>0</v>
      </c>
      <c r="T20" s="35">
        <f t="shared" si="9"/>
        <v>0</v>
      </c>
      <c r="U20" s="35">
        <f t="shared" si="9"/>
        <v>0</v>
      </c>
      <c r="V20" s="35">
        <f t="shared" si="9"/>
        <v>0</v>
      </c>
      <c r="W20" s="35">
        <f t="shared" si="9"/>
        <v>0</v>
      </c>
      <c r="X20" s="35">
        <f t="shared" si="9"/>
        <v>0</v>
      </c>
    </row>
    <row r="21" spans="2:24" ht="14.25">
      <c r="B21" s="142" t="s">
        <v>274</v>
      </c>
      <c r="C21" s="143">
        <v>3067</v>
      </c>
      <c r="D21" s="143"/>
      <c r="E21" s="143"/>
      <c r="F21" s="143"/>
      <c r="G21" s="143">
        <f>SUM('[3]start:end'!G21)</f>
        <v>0</v>
      </c>
      <c r="H21" s="143">
        <f>SUM('[3]start:end'!H21)</f>
        <v>0</v>
      </c>
      <c r="I21" s="143">
        <f>SUM('[3]start:end'!I21)</f>
        <v>0</v>
      </c>
      <c r="J21" s="144">
        <f>SUM(C21:I21)</f>
        <v>3067</v>
      </c>
      <c r="P21" s="36" t="s">
        <v>334</v>
      </c>
      <c r="Q21" s="37"/>
      <c r="R21" s="37"/>
      <c r="S21" s="37"/>
      <c r="T21" s="37"/>
      <c r="U21" s="37"/>
      <c r="V21" s="37"/>
      <c r="W21" s="37"/>
      <c r="X21" s="37">
        <f>SUM(Q21:W21)</f>
        <v>0</v>
      </c>
    </row>
    <row r="22" spans="2:24" ht="24">
      <c r="B22" s="142" t="s">
        <v>335</v>
      </c>
      <c r="C22" s="143">
        <f>SUM('[3]start:end'!C22)-198</f>
        <v>0</v>
      </c>
      <c r="D22" s="143">
        <f>SUM('[3]start:end'!D22)</f>
        <v>0</v>
      </c>
      <c r="E22" s="143">
        <f>SUM('[3]start:end'!E22)</f>
        <v>0</v>
      </c>
      <c r="F22" s="143">
        <f>SUM('[3]start:end'!F22)-2084</f>
        <v>0</v>
      </c>
      <c r="G22" s="143">
        <f>SUM('[3]start:end'!G22)</f>
        <v>0</v>
      </c>
      <c r="H22" s="143">
        <f>SUM('[3]start:end'!H22)</f>
        <v>0</v>
      </c>
      <c r="I22" s="143">
        <f>SUM('[3]start:end'!I22)</f>
        <v>0</v>
      </c>
      <c r="J22" s="144">
        <f>SUM(C22:I22)</f>
        <v>0</v>
      </c>
      <c r="P22" s="36" t="s">
        <v>336</v>
      </c>
      <c r="Q22" s="37"/>
      <c r="R22" s="37"/>
      <c r="S22" s="37"/>
      <c r="T22" s="37"/>
      <c r="U22" s="37"/>
      <c r="V22" s="37"/>
      <c r="W22" s="37"/>
      <c r="X22" s="37">
        <f>SUM(Q22:W22)</f>
        <v>0</v>
      </c>
    </row>
    <row r="23" spans="2:24" ht="14.25">
      <c r="B23" s="142" t="s">
        <v>136</v>
      </c>
      <c r="C23" s="143">
        <v>378</v>
      </c>
      <c r="D23" s="143">
        <f>SUM('[3]start:end'!D23)</f>
        <v>0</v>
      </c>
      <c r="E23" s="143">
        <f>SUM('[3]start:end'!E23)</f>
        <v>0</v>
      </c>
      <c r="F23" s="143"/>
      <c r="G23" s="143">
        <f>SUM('[3]start:end'!G23)</f>
        <v>0</v>
      </c>
      <c r="H23" s="143">
        <f>SUM('[3]start:end'!H23)</f>
        <v>0</v>
      </c>
      <c r="I23" s="143">
        <f>SUM('[3]start:end'!I23)</f>
        <v>0</v>
      </c>
      <c r="J23" s="147">
        <f>SUM(C23:I23)</f>
        <v>378</v>
      </c>
      <c r="P23" s="36" t="s">
        <v>319</v>
      </c>
      <c r="Q23" s="37"/>
      <c r="R23" s="37"/>
      <c r="S23" s="37"/>
      <c r="T23" s="37"/>
      <c r="U23" s="37"/>
      <c r="V23" s="37"/>
      <c r="W23" s="37"/>
      <c r="X23" s="37">
        <f>SUM(Q23:W23)</f>
        <v>0</v>
      </c>
    </row>
    <row r="24" spans="2:24" ht="24">
      <c r="B24" s="142" t="s">
        <v>337</v>
      </c>
      <c r="C24" s="143">
        <f>SUM('[3]start:end'!C24)-1011</f>
        <v>0</v>
      </c>
      <c r="D24" s="143">
        <f>SUM('[3]start:end'!D24)</f>
        <v>0</v>
      </c>
      <c r="E24" s="143">
        <f>SUM('[3]start:end'!E24)</f>
        <v>0</v>
      </c>
      <c r="F24" s="143">
        <f>SUM('[3]start:end'!F24)-2386</f>
        <v>0</v>
      </c>
      <c r="G24" s="143">
        <f>SUM('[3]start:end'!G24)</f>
        <v>0</v>
      </c>
      <c r="H24" s="143">
        <f>SUM('[3]start:end'!H24)</f>
        <v>0</v>
      </c>
      <c r="I24" s="143">
        <f>SUM('[3]start:end'!I24)</f>
        <v>0</v>
      </c>
      <c r="J24" s="144">
        <f>SUM(C24:I24)</f>
        <v>0</v>
      </c>
      <c r="P24" s="36" t="s">
        <v>338</v>
      </c>
      <c r="Q24" s="37"/>
      <c r="R24" s="37"/>
      <c r="S24" s="37"/>
      <c r="T24" s="37"/>
      <c r="U24" s="37"/>
      <c r="V24" s="37"/>
      <c r="W24" s="37"/>
      <c r="X24" s="37">
        <f>SUM(Q24:W24)</f>
        <v>0</v>
      </c>
    </row>
    <row r="25" spans="2:24" ht="14.25">
      <c r="B25" s="145" t="s">
        <v>339</v>
      </c>
      <c r="C25" s="146">
        <f aca="true" t="shared" si="10" ref="C25:J25">C14-C20</f>
        <v>2522</v>
      </c>
      <c r="D25" s="146">
        <f t="shared" si="10"/>
        <v>0</v>
      </c>
      <c r="E25" s="146">
        <f t="shared" si="10"/>
        <v>0</v>
      </c>
      <c r="F25" s="146">
        <f t="shared" si="10"/>
        <v>13221</v>
      </c>
      <c r="G25" s="146">
        <f t="shared" si="10"/>
        <v>0</v>
      </c>
      <c r="H25" s="146">
        <f t="shared" si="10"/>
        <v>0</v>
      </c>
      <c r="I25" s="146">
        <f t="shared" si="10"/>
        <v>0</v>
      </c>
      <c r="J25" s="146">
        <f t="shared" si="10"/>
        <v>15743</v>
      </c>
      <c r="P25" s="38" t="s">
        <v>340</v>
      </c>
      <c r="Q25" s="39">
        <f aca="true" t="shared" si="11" ref="Q25:X25">Q14-Q20</f>
        <v>0</v>
      </c>
      <c r="R25" s="39">
        <f t="shared" si="11"/>
        <v>0</v>
      </c>
      <c r="S25" s="39">
        <f t="shared" si="11"/>
        <v>0</v>
      </c>
      <c r="T25" s="39">
        <f t="shared" si="11"/>
        <v>0</v>
      </c>
      <c r="U25" s="39">
        <f t="shared" si="11"/>
        <v>0</v>
      </c>
      <c r="V25" s="39">
        <f t="shared" si="11"/>
        <v>0</v>
      </c>
      <c r="W25" s="39">
        <f t="shared" si="11"/>
        <v>0</v>
      </c>
      <c r="X25" s="39">
        <f t="shared" si="11"/>
        <v>0</v>
      </c>
    </row>
    <row r="26" spans="2:24" ht="14.25">
      <c r="B26" s="148" t="s">
        <v>341</v>
      </c>
      <c r="C26" s="146">
        <f aca="true" t="shared" si="12" ref="C26:J26">C3+C14</f>
        <v>5967</v>
      </c>
      <c r="D26" s="146">
        <f t="shared" si="12"/>
        <v>0</v>
      </c>
      <c r="E26" s="146">
        <f t="shared" si="12"/>
        <v>0</v>
      </c>
      <c r="F26" s="146">
        <f t="shared" si="12"/>
        <v>13221</v>
      </c>
      <c r="G26" s="146">
        <f t="shared" si="12"/>
        <v>0</v>
      </c>
      <c r="H26" s="146">
        <f t="shared" si="12"/>
        <v>0</v>
      </c>
      <c r="I26" s="146">
        <f t="shared" si="12"/>
        <v>0</v>
      </c>
      <c r="J26" s="146">
        <f t="shared" si="12"/>
        <v>19188</v>
      </c>
      <c r="P26" s="40" t="s">
        <v>342</v>
      </c>
      <c r="Q26" s="39">
        <f aca="true" t="shared" si="13" ref="Q26:X26">Q3+Q14</f>
        <v>0</v>
      </c>
      <c r="R26" s="39">
        <f t="shared" si="13"/>
        <v>0</v>
      </c>
      <c r="S26" s="39">
        <f t="shared" si="13"/>
        <v>0</v>
      </c>
      <c r="T26" s="39">
        <f t="shared" si="13"/>
        <v>0</v>
      </c>
      <c r="U26" s="39">
        <f t="shared" si="13"/>
        <v>0</v>
      </c>
      <c r="V26" s="39">
        <f t="shared" si="13"/>
        <v>0</v>
      </c>
      <c r="W26" s="39">
        <f t="shared" si="13"/>
        <v>0</v>
      </c>
      <c r="X26" s="39">
        <f t="shared" si="13"/>
        <v>0</v>
      </c>
    </row>
    <row r="27" spans="2:24" ht="15.75" customHeight="1">
      <c r="B27" s="145" t="s">
        <v>343</v>
      </c>
      <c r="C27" s="146">
        <f aca="true" t="shared" si="14" ref="C27:J27">C8+C20</f>
        <v>3445</v>
      </c>
      <c r="D27" s="146">
        <f t="shared" si="14"/>
        <v>0</v>
      </c>
      <c r="E27" s="146">
        <f t="shared" si="14"/>
        <v>404</v>
      </c>
      <c r="F27" s="146">
        <f t="shared" si="14"/>
        <v>0</v>
      </c>
      <c r="G27" s="146">
        <f t="shared" si="14"/>
        <v>232</v>
      </c>
      <c r="H27" s="146">
        <f t="shared" si="14"/>
        <v>0</v>
      </c>
      <c r="I27" s="146">
        <f t="shared" si="14"/>
        <v>0</v>
      </c>
      <c r="J27" s="146">
        <f t="shared" si="14"/>
        <v>4081</v>
      </c>
      <c r="P27" s="38" t="s">
        <v>344</v>
      </c>
      <c r="Q27" s="39">
        <f aca="true" t="shared" si="15" ref="Q27:X27">Q8+Q20</f>
        <v>0</v>
      </c>
      <c r="R27" s="39">
        <f t="shared" si="15"/>
        <v>0</v>
      </c>
      <c r="S27" s="39">
        <f t="shared" si="15"/>
        <v>0</v>
      </c>
      <c r="T27" s="39">
        <f t="shared" si="15"/>
        <v>0</v>
      </c>
      <c r="U27" s="39">
        <f t="shared" si="15"/>
        <v>0</v>
      </c>
      <c r="V27" s="39">
        <f t="shared" si="15"/>
        <v>0</v>
      </c>
      <c r="W27" s="39">
        <f t="shared" si="15"/>
        <v>0</v>
      </c>
      <c r="X27" s="39">
        <f t="shared" si="15"/>
        <v>0</v>
      </c>
    </row>
    <row r="28" spans="2:24" ht="14.25">
      <c r="B28" s="145" t="s">
        <v>345</v>
      </c>
      <c r="C28" s="146">
        <f aca="true" t="shared" si="16" ref="C28:I28">C26-C27</f>
        <v>2522</v>
      </c>
      <c r="D28" s="146">
        <f t="shared" si="16"/>
        <v>0</v>
      </c>
      <c r="E28" s="146">
        <f t="shared" si="16"/>
        <v>-404</v>
      </c>
      <c r="F28" s="146">
        <f t="shared" si="16"/>
        <v>13221</v>
      </c>
      <c r="G28" s="146">
        <f t="shared" si="16"/>
        <v>-232</v>
      </c>
      <c r="H28" s="146">
        <f t="shared" si="16"/>
        <v>0</v>
      </c>
      <c r="I28" s="146">
        <f t="shared" si="16"/>
        <v>0</v>
      </c>
      <c r="J28" s="146">
        <f>SUM(C28:I28)</f>
        <v>15107</v>
      </c>
      <c r="P28" s="38" t="s">
        <v>346</v>
      </c>
      <c r="Q28" s="39">
        <f aca="true" t="shared" si="17" ref="Q28:W28">Q26-Q27</f>
        <v>0</v>
      </c>
      <c r="R28" s="39">
        <f t="shared" si="17"/>
        <v>0</v>
      </c>
      <c r="S28" s="39">
        <f t="shared" si="17"/>
        <v>0</v>
      </c>
      <c r="T28" s="39">
        <f t="shared" si="17"/>
        <v>0</v>
      </c>
      <c r="U28" s="39">
        <f t="shared" si="17"/>
        <v>0</v>
      </c>
      <c r="V28" s="39">
        <f t="shared" si="17"/>
        <v>0</v>
      </c>
      <c r="W28" s="39">
        <f t="shared" si="17"/>
        <v>0</v>
      </c>
      <c r="X28" s="39">
        <f>SUM(Q28:W28)</f>
        <v>0</v>
      </c>
    </row>
    <row r="30" ht="14.25" customHeight="1">
      <c r="A30" s="603" t="s">
        <v>284</v>
      </c>
    </row>
    <row r="31" spans="1:16" ht="14.25" customHeight="1">
      <c r="A31" s="604"/>
      <c r="B31" s="117" t="s">
        <v>347</v>
      </c>
      <c r="P31" s="26" t="s">
        <v>348</v>
      </c>
    </row>
    <row r="32" spans="1:19" ht="45">
      <c r="A32" s="33" t="s">
        <v>303</v>
      </c>
      <c r="B32" s="118"/>
      <c r="C32" s="119">
        <f>'[4]НАЧАЛО'!AA2</f>
        <v>42004</v>
      </c>
      <c r="D32" s="120" t="str">
        <f>CONCATENATE("31.12.",YEAR(C32)-1," г.")</f>
        <v>31.12.2013 г.</v>
      </c>
      <c r="E32" s="42" t="s">
        <v>349</v>
      </c>
      <c r="P32" s="41"/>
      <c r="Q32" s="43">
        <v>41639</v>
      </c>
      <c r="R32" s="43">
        <v>41274</v>
      </c>
      <c r="S32" s="42" t="s">
        <v>349</v>
      </c>
    </row>
    <row r="33" spans="2:18" ht="14.25">
      <c r="B33" s="121" t="s">
        <v>350</v>
      </c>
      <c r="C33" s="122" t="s">
        <v>39</v>
      </c>
      <c r="D33" s="122" t="s">
        <v>39</v>
      </c>
      <c r="P33" s="44" t="s">
        <v>351</v>
      </c>
      <c r="Q33" s="35"/>
      <c r="R33" s="35" t="s">
        <v>39</v>
      </c>
    </row>
    <row r="34" spans="2:18" ht="14.25">
      <c r="B34" s="121" t="s">
        <v>352</v>
      </c>
      <c r="C34" s="122" t="s">
        <v>39</v>
      </c>
      <c r="D34" s="122" t="s">
        <v>39</v>
      </c>
      <c r="P34" s="44" t="s">
        <v>353</v>
      </c>
      <c r="Q34" s="35" t="s">
        <v>39</v>
      </c>
      <c r="R34" s="35" t="s">
        <v>39</v>
      </c>
    </row>
    <row r="35" spans="2:18" ht="14.25">
      <c r="B35" s="123" t="s">
        <v>354</v>
      </c>
      <c r="C35" s="124" t="s">
        <v>39</v>
      </c>
      <c r="D35" s="124" t="s">
        <v>39</v>
      </c>
      <c r="P35" s="45" t="s">
        <v>355</v>
      </c>
      <c r="Q35" s="37" t="s">
        <v>39</v>
      </c>
      <c r="R35" s="37" t="s">
        <v>39</v>
      </c>
    </row>
    <row r="36" spans="2:18" ht="14.25">
      <c r="B36" s="123" t="s">
        <v>356</v>
      </c>
      <c r="C36" s="124" t="s">
        <v>39</v>
      </c>
      <c r="D36" s="124" t="s">
        <v>39</v>
      </c>
      <c r="P36" s="45" t="s">
        <v>357</v>
      </c>
      <c r="Q36" s="37" t="s">
        <v>39</v>
      </c>
      <c r="R36" s="37" t="s">
        <v>39</v>
      </c>
    </row>
    <row r="37" spans="2:18" ht="14.25">
      <c r="B37" s="123" t="s">
        <v>358</v>
      </c>
      <c r="C37" s="124" t="s">
        <v>39</v>
      </c>
      <c r="D37" s="124" t="s">
        <v>39</v>
      </c>
      <c r="P37" s="45" t="s">
        <v>359</v>
      </c>
      <c r="Q37" s="37" t="s">
        <v>39</v>
      </c>
      <c r="R37" s="37" t="s">
        <v>39</v>
      </c>
    </row>
    <row r="38" spans="2:18" ht="38.25">
      <c r="B38" s="125" t="s">
        <v>360</v>
      </c>
      <c r="C38" s="124" t="s">
        <v>39</v>
      </c>
      <c r="D38" s="124" t="s">
        <v>39</v>
      </c>
      <c r="P38" s="46" t="s">
        <v>361</v>
      </c>
      <c r="Q38" s="37" t="s">
        <v>39</v>
      </c>
      <c r="R38" s="37" t="s">
        <v>39</v>
      </c>
    </row>
    <row r="39" spans="2:18" ht="14.25">
      <c r="B39" s="123" t="s">
        <v>362</v>
      </c>
      <c r="C39" s="124" t="s">
        <v>39</v>
      </c>
      <c r="D39" s="124" t="s">
        <v>39</v>
      </c>
      <c r="P39" s="45" t="s">
        <v>363</v>
      </c>
      <c r="Q39" s="37" t="s">
        <v>39</v>
      </c>
      <c r="R39" s="37" t="s">
        <v>39</v>
      </c>
    </row>
    <row r="40" spans="2:18" ht="14.25">
      <c r="B40" s="123" t="s">
        <v>364</v>
      </c>
      <c r="C40" s="124" t="s">
        <v>39</v>
      </c>
      <c r="D40" s="124" t="s">
        <v>39</v>
      </c>
      <c r="P40" s="45" t="s">
        <v>365</v>
      </c>
      <c r="Q40" s="37" t="s">
        <v>39</v>
      </c>
      <c r="R40" s="37" t="s">
        <v>39</v>
      </c>
    </row>
    <row r="41" spans="2:18" ht="14.25">
      <c r="B41" s="123" t="s">
        <v>366</v>
      </c>
      <c r="C41" s="124" t="s">
        <v>39</v>
      </c>
      <c r="D41" s="124" t="s">
        <v>39</v>
      </c>
      <c r="P41" s="45" t="s">
        <v>367</v>
      </c>
      <c r="Q41" s="37" t="s">
        <v>39</v>
      </c>
      <c r="R41" s="37" t="s">
        <v>39</v>
      </c>
    </row>
    <row r="42" spans="2:18" ht="25.5">
      <c r="B42" s="125" t="s">
        <v>368</v>
      </c>
      <c r="C42" s="124" t="s">
        <v>39</v>
      </c>
      <c r="D42" s="124" t="s">
        <v>39</v>
      </c>
      <c r="P42" s="46" t="s">
        <v>369</v>
      </c>
      <c r="Q42" s="37" t="s">
        <v>39</v>
      </c>
      <c r="R42" s="37" t="s">
        <v>39</v>
      </c>
    </row>
    <row r="43" spans="2:18" ht="25.5">
      <c r="B43" s="125" t="s">
        <v>370</v>
      </c>
      <c r="C43" s="124" t="s">
        <v>39</v>
      </c>
      <c r="D43" s="124" t="s">
        <v>39</v>
      </c>
      <c r="P43" s="46" t="s">
        <v>371</v>
      </c>
      <c r="Q43" s="37" t="s">
        <v>39</v>
      </c>
      <c r="R43" s="37" t="s">
        <v>39</v>
      </c>
    </row>
    <row r="44" spans="2:18" ht="25.5">
      <c r="B44" s="125" t="s">
        <v>372</v>
      </c>
      <c r="C44" s="124" t="s">
        <v>39</v>
      </c>
      <c r="D44" s="124" t="s">
        <v>39</v>
      </c>
      <c r="P44" s="46" t="s">
        <v>373</v>
      </c>
      <c r="Q44" s="37" t="s">
        <v>39</v>
      </c>
      <c r="R44" s="37" t="s">
        <v>39</v>
      </c>
    </row>
    <row r="45" spans="2:18" ht="14.25">
      <c r="B45" s="123" t="s">
        <v>374</v>
      </c>
      <c r="C45" s="124" t="s">
        <v>39</v>
      </c>
      <c r="D45" s="124" t="s">
        <v>39</v>
      </c>
      <c r="P45" s="45" t="s">
        <v>375</v>
      </c>
      <c r="Q45" s="37" t="s">
        <v>39</v>
      </c>
      <c r="R45" s="37" t="s">
        <v>39</v>
      </c>
    </row>
    <row r="46" spans="2:18" ht="14.25">
      <c r="B46" s="123" t="s">
        <v>376</v>
      </c>
      <c r="C46" s="124" t="s">
        <v>39</v>
      </c>
      <c r="D46" s="124" t="s">
        <v>39</v>
      </c>
      <c r="P46" s="45" t="s">
        <v>377</v>
      </c>
      <c r="Q46" s="37" t="s">
        <v>39</v>
      </c>
      <c r="R46" s="37" t="s">
        <v>39</v>
      </c>
    </row>
    <row r="47" spans="2:18" ht="14.25">
      <c r="B47" s="123" t="s">
        <v>378</v>
      </c>
      <c r="C47" s="124" t="s">
        <v>39</v>
      </c>
      <c r="D47" s="124" t="s">
        <v>39</v>
      </c>
      <c r="P47" s="45" t="s">
        <v>379</v>
      </c>
      <c r="Q47" s="37" t="s">
        <v>39</v>
      </c>
      <c r="R47" s="37" t="s">
        <v>39</v>
      </c>
    </row>
    <row r="48" spans="2:18" ht="14.25">
      <c r="B48" s="123" t="s">
        <v>380</v>
      </c>
      <c r="C48" s="124" t="s">
        <v>39</v>
      </c>
      <c r="D48" s="124" t="s">
        <v>39</v>
      </c>
      <c r="P48" s="45" t="s">
        <v>381</v>
      </c>
      <c r="Q48" s="37" t="s">
        <v>39</v>
      </c>
      <c r="R48" s="37" t="s">
        <v>39</v>
      </c>
    </row>
    <row r="49" spans="2:18" ht="14.25">
      <c r="B49" s="123" t="s">
        <v>382</v>
      </c>
      <c r="C49" s="124" t="s">
        <v>39</v>
      </c>
      <c r="D49" s="124" t="s">
        <v>39</v>
      </c>
      <c r="P49" s="45" t="s">
        <v>383</v>
      </c>
      <c r="Q49" s="37" t="s">
        <v>39</v>
      </c>
      <c r="R49" s="37" t="s">
        <v>39</v>
      </c>
    </row>
    <row r="50" spans="2:18" ht="14.25">
      <c r="B50" s="123" t="s">
        <v>384</v>
      </c>
      <c r="C50" s="124" t="s">
        <v>39</v>
      </c>
      <c r="D50" s="124" t="s">
        <v>39</v>
      </c>
      <c r="P50" s="45" t="s">
        <v>385</v>
      </c>
      <c r="Q50" s="37" t="s">
        <v>39</v>
      </c>
      <c r="R50" s="37" t="s">
        <v>39</v>
      </c>
    </row>
    <row r="51" spans="2:18" ht="14.25">
      <c r="B51" s="123" t="s">
        <v>386</v>
      </c>
      <c r="C51" s="124" t="s">
        <v>39</v>
      </c>
      <c r="D51" s="124" t="s">
        <v>39</v>
      </c>
      <c r="P51" s="45" t="s">
        <v>387</v>
      </c>
      <c r="Q51" s="37" t="s">
        <v>39</v>
      </c>
      <c r="R51" s="37" t="s">
        <v>39</v>
      </c>
    </row>
    <row r="52" spans="2:18" ht="14.25">
      <c r="B52" s="123" t="s">
        <v>388</v>
      </c>
      <c r="C52" s="124" t="s">
        <v>39</v>
      </c>
      <c r="D52" s="124" t="s">
        <v>39</v>
      </c>
      <c r="P52" s="45" t="s">
        <v>389</v>
      </c>
      <c r="Q52" s="37" t="s">
        <v>39</v>
      </c>
      <c r="R52" s="37" t="s">
        <v>39</v>
      </c>
    </row>
    <row r="53" spans="2:18" ht="14.25">
      <c r="B53" s="123" t="s">
        <v>390</v>
      </c>
      <c r="C53" s="124" t="s">
        <v>39</v>
      </c>
      <c r="D53" s="124" t="s">
        <v>39</v>
      </c>
      <c r="P53" s="45" t="s">
        <v>391</v>
      </c>
      <c r="Q53" s="37" t="s">
        <v>39</v>
      </c>
      <c r="R53" s="37" t="s">
        <v>39</v>
      </c>
    </row>
    <row r="54" spans="2:18" ht="14.25">
      <c r="B54" s="126" t="s">
        <v>392</v>
      </c>
      <c r="C54" s="127">
        <f>SUM(C33:C53)</f>
        <v>0</v>
      </c>
      <c r="D54" s="127">
        <f>SUM(D33:D53)</f>
        <v>0</v>
      </c>
      <c r="P54" s="47" t="s">
        <v>393</v>
      </c>
      <c r="Q54" s="39">
        <f>SUM(Q33:Q53)</f>
        <v>0</v>
      </c>
      <c r="R54" s="39">
        <f>SUM(R33:R53)</f>
        <v>0</v>
      </c>
    </row>
  </sheetData>
  <sheetProtection/>
  <mergeCells count="2">
    <mergeCell ref="A1:A2"/>
    <mergeCell ref="A30:A31"/>
  </mergeCells>
  <hyperlinks>
    <hyperlink ref="L1" location="'Съдържание 1'!A1" display="'Съдържание 1'!A1"/>
    <hyperlink ref="A4" location="'More information'!A457" display="'More information'!A457"/>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AD68"/>
  <sheetViews>
    <sheetView zoomScalePageLayoutView="0" workbookViewId="0" topLeftCell="A1">
      <selection activeCell="A1" sqref="A1:A2"/>
    </sheetView>
  </sheetViews>
  <sheetFormatPr defaultColWidth="9.140625" defaultRowHeight="15"/>
  <cols>
    <col min="1" max="1" width="20.28125" style="28" customWidth="1"/>
    <col min="2" max="2" width="46.28125" style="42" customWidth="1"/>
    <col min="3" max="3" width="14.140625" style="42" customWidth="1"/>
    <col min="4" max="4" width="11.140625" style="42" customWidth="1"/>
    <col min="5" max="5" width="11.421875" style="42" customWidth="1"/>
    <col min="6" max="6" width="10.7109375" style="42" customWidth="1"/>
    <col min="7" max="7" width="11.421875" style="28" customWidth="1"/>
    <col min="8" max="17" width="9.140625" style="28" customWidth="1"/>
    <col min="18" max="18" width="51.28125" style="28" bestFit="1" customWidth="1"/>
    <col min="19" max="19" width="14.140625" style="28" customWidth="1"/>
    <col min="20" max="20" width="11.140625" style="28" customWidth="1"/>
    <col min="21" max="21" width="11.421875" style="28" customWidth="1"/>
    <col min="22" max="22" width="12.8515625" style="28" customWidth="1"/>
    <col min="23" max="23" width="11.421875" style="28" customWidth="1"/>
    <col min="24" max="16384" width="9.140625" style="28" customWidth="1"/>
  </cols>
  <sheetData>
    <row r="1" spans="1:30" ht="14.25" customHeight="1">
      <c r="A1" s="603" t="s">
        <v>284</v>
      </c>
      <c r="B1" s="607" t="s">
        <v>414</v>
      </c>
      <c r="C1" s="608"/>
      <c r="D1" s="608"/>
      <c r="E1" s="608"/>
      <c r="F1" s="608"/>
      <c r="G1" s="29" t="s">
        <v>286</v>
      </c>
      <c r="H1" s="64" t="s">
        <v>415</v>
      </c>
      <c r="I1" s="48"/>
      <c r="J1" s="48"/>
      <c r="K1" s="48"/>
      <c r="L1" s="48"/>
      <c r="M1" s="48"/>
      <c r="N1" s="48"/>
      <c r="Q1" s="31" t="s">
        <v>287</v>
      </c>
      <c r="R1" s="609" t="s">
        <v>416</v>
      </c>
      <c r="S1" s="606"/>
      <c r="T1" s="606"/>
      <c r="U1" s="606"/>
      <c r="V1" s="606"/>
      <c r="W1" s="29" t="s">
        <v>286</v>
      </c>
      <c r="X1" s="64" t="s">
        <v>415</v>
      </c>
      <c r="Y1" s="48"/>
      <c r="Z1" s="48"/>
      <c r="AA1" s="48"/>
      <c r="AB1" s="48"/>
      <c r="AC1" s="48"/>
      <c r="AD1" s="48"/>
    </row>
    <row r="2" spans="1:26" ht="41.25" customHeight="1">
      <c r="A2" s="604"/>
      <c r="B2" s="32" t="s">
        <v>39</v>
      </c>
      <c r="C2" s="32" t="s">
        <v>417</v>
      </c>
      <c r="D2" s="32" t="s">
        <v>418</v>
      </c>
      <c r="E2" s="32" t="s">
        <v>419</v>
      </c>
      <c r="F2" s="32" t="s">
        <v>294</v>
      </c>
      <c r="G2" s="65"/>
      <c r="H2" s="65"/>
      <c r="I2" s="113">
        <v>0.0075</v>
      </c>
      <c r="J2" s="113">
        <f>-I2</f>
        <v>-0.0075</v>
      </c>
      <c r="R2" s="32" t="s">
        <v>39</v>
      </c>
      <c r="S2" s="32" t="s">
        <v>420</v>
      </c>
      <c r="T2" s="32" t="s">
        <v>421</v>
      </c>
      <c r="U2" s="32" t="s">
        <v>422</v>
      </c>
      <c r="V2" s="32" t="s">
        <v>302</v>
      </c>
      <c r="W2" s="65"/>
      <c r="X2" s="65"/>
      <c r="Y2" s="66">
        <v>0.0075</v>
      </c>
      <c r="Z2" s="66">
        <f>-Y2</f>
        <v>-0.0075</v>
      </c>
    </row>
    <row r="3" spans="1:26" ht="15">
      <c r="A3" s="52" t="s">
        <v>423</v>
      </c>
      <c r="B3" s="34" t="s">
        <v>66</v>
      </c>
      <c r="C3" s="35">
        <f>SUM(C4:C7)</f>
        <v>0</v>
      </c>
      <c r="D3" s="35">
        <f>SUM(D4:D7)</f>
        <v>0</v>
      </c>
      <c r="E3" s="35">
        <f>SUM(E4:E7)</f>
        <v>18</v>
      </c>
      <c r="F3" s="35">
        <f>SUM(F4:F7)</f>
        <v>18</v>
      </c>
      <c r="G3" s="65"/>
      <c r="H3" s="65"/>
      <c r="I3" s="67">
        <f>SUM(I4:I7)</f>
        <v>0</v>
      </c>
      <c r="J3" s="67">
        <f>SUM(J4:J7)</f>
        <v>0</v>
      </c>
      <c r="R3" s="34" t="s">
        <v>304</v>
      </c>
      <c r="S3" s="35">
        <f>SUM(S4:S7)</f>
        <v>0</v>
      </c>
      <c r="T3" s="35">
        <f>SUM(T4:T7)</f>
        <v>0</v>
      </c>
      <c r="U3" s="35">
        <f>SUM(U4:U7)</f>
        <v>0</v>
      </c>
      <c r="V3" s="35">
        <f>SUM(V4:V7)</f>
        <v>0</v>
      </c>
      <c r="W3" s="65"/>
      <c r="X3" s="65"/>
      <c r="Y3" s="67">
        <f>SUM(Y4:Y7)</f>
        <v>0</v>
      </c>
      <c r="Z3" s="67">
        <f>SUM(Z4:Z7)</f>
        <v>0</v>
      </c>
    </row>
    <row r="4" spans="1:26" ht="15" customHeight="1">
      <c r="A4" s="29" t="s">
        <v>424</v>
      </c>
      <c r="B4" s="36" t="s">
        <v>88</v>
      </c>
      <c r="C4" s="149">
        <f>SUM('[5]start:end'!C4)</f>
        <v>0</v>
      </c>
      <c r="D4" s="149">
        <f>SUM('[5]start:end'!D4)</f>
        <v>0</v>
      </c>
      <c r="E4" s="150">
        <f>SUM('[5]start:end'!E4)</f>
        <v>18</v>
      </c>
      <c r="F4" s="37">
        <f>SUM(C4:E4)</f>
        <v>18</v>
      </c>
      <c r="G4" s="65"/>
      <c r="H4" s="65"/>
      <c r="I4" s="68">
        <f>D4*$I$2</f>
        <v>0</v>
      </c>
      <c r="J4" s="68">
        <f>D4*$J$2</f>
        <v>0</v>
      </c>
      <c r="R4" s="36" t="s">
        <v>306</v>
      </c>
      <c r="S4" s="37"/>
      <c r="T4" s="37"/>
      <c r="U4" s="37"/>
      <c r="V4" s="37">
        <f>SUM(S4:U4)</f>
        <v>0</v>
      </c>
      <c r="W4" s="65"/>
      <c r="X4" s="65"/>
      <c r="Y4" s="68">
        <f>T4*$I$2</f>
        <v>0</v>
      </c>
      <c r="Z4" s="68">
        <f>T4*$J$2</f>
        <v>0</v>
      </c>
    </row>
    <row r="5" spans="2:26" ht="28.5">
      <c r="B5" s="36" t="s">
        <v>307</v>
      </c>
      <c r="C5" s="150">
        <f>SUM('[5]start:end'!C5)</f>
        <v>0</v>
      </c>
      <c r="D5" s="150">
        <f>SUM('[5]start:end'!D5)</f>
        <v>0</v>
      </c>
      <c r="E5" s="150">
        <f>SUM('[5]start:end'!E5)</f>
        <v>0</v>
      </c>
      <c r="F5" s="37">
        <f>SUM(C5:E5)</f>
        <v>0</v>
      </c>
      <c r="G5" s="65"/>
      <c r="H5" s="65"/>
      <c r="I5" s="68">
        <f>D5*$I$2</f>
        <v>0</v>
      </c>
      <c r="J5" s="68">
        <f>D5*$J$2</f>
        <v>0</v>
      </c>
      <c r="R5" s="36" t="s">
        <v>308</v>
      </c>
      <c r="S5" s="37"/>
      <c r="T5" s="37"/>
      <c r="U5" s="37"/>
      <c r="V5" s="37">
        <f>SUM(S5:U5)</f>
        <v>0</v>
      </c>
      <c r="W5" s="65"/>
      <c r="X5" s="65"/>
      <c r="Y5" s="68">
        <f>T5*$I$2</f>
        <v>0</v>
      </c>
      <c r="Z5" s="68">
        <f>T5*$J$2</f>
        <v>0</v>
      </c>
    </row>
    <row r="6" spans="2:26" ht="14.25">
      <c r="B6" s="36" t="s">
        <v>309</v>
      </c>
      <c r="C6" s="150">
        <f>SUM('[5]start:end'!C6)</f>
        <v>0</v>
      </c>
      <c r="D6" s="150">
        <f>SUM('[5]start:end'!D6)</f>
        <v>0</v>
      </c>
      <c r="E6" s="150">
        <f>SUM('[5]start:end'!E6)</f>
        <v>0</v>
      </c>
      <c r="F6" s="37">
        <f>SUM(C6:E6)</f>
        <v>0</v>
      </c>
      <c r="G6" s="65"/>
      <c r="H6" s="65"/>
      <c r="I6" s="68">
        <f>D6*$I$2</f>
        <v>0</v>
      </c>
      <c r="J6" s="68">
        <f>D6*$J$2</f>
        <v>0</v>
      </c>
      <c r="R6" s="36" t="s">
        <v>310</v>
      </c>
      <c r="S6" s="37"/>
      <c r="T6" s="37"/>
      <c r="U6" s="37"/>
      <c r="V6" s="37">
        <f>SUM(S6:U6)</f>
        <v>0</v>
      </c>
      <c r="W6" s="65"/>
      <c r="X6" s="65"/>
      <c r="Y6" s="68">
        <f>T6*$I$2</f>
        <v>0</v>
      </c>
      <c r="Z6" s="68">
        <f>T6*$J$2</f>
        <v>0</v>
      </c>
    </row>
    <row r="7" spans="2:26" ht="28.5">
      <c r="B7" s="36" t="s">
        <v>311</v>
      </c>
      <c r="C7" s="150">
        <f>SUM('[5]start:end'!C7)</f>
        <v>0</v>
      </c>
      <c r="D7" s="150">
        <f>SUM('[5]start:end'!D7)</f>
        <v>0</v>
      </c>
      <c r="E7" s="150">
        <f>SUM('[5]start:end'!E7)</f>
        <v>0</v>
      </c>
      <c r="F7" s="37">
        <f>SUM(C7:E7)</f>
        <v>0</v>
      </c>
      <c r="G7" s="65"/>
      <c r="H7" s="65"/>
      <c r="I7" s="68">
        <f>D7*$I$2</f>
        <v>0</v>
      </c>
      <c r="J7" s="68">
        <f>D7*$J$2</f>
        <v>0</v>
      </c>
      <c r="R7" s="36" t="s">
        <v>312</v>
      </c>
      <c r="S7" s="37"/>
      <c r="T7" s="37"/>
      <c r="U7" s="37"/>
      <c r="V7" s="37">
        <f>SUM(S7:U7)</f>
        <v>0</v>
      </c>
      <c r="W7" s="65"/>
      <c r="X7" s="65"/>
      <c r="Y7" s="68">
        <f>T7*$I$2</f>
        <v>0</v>
      </c>
      <c r="Z7" s="68">
        <f>T7*$J$2</f>
        <v>0</v>
      </c>
    </row>
    <row r="8" spans="2:26" ht="14.25">
      <c r="B8" s="34" t="s">
        <v>313</v>
      </c>
      <c r="C8" s="35">
        <f>SUM(C9:C12)</f>
        <v>636</v>
      </c>
      <c r="D8" s="35">
        <f>SUM(D9:D12)</f>
        <v>0</v>
      </c>
      <c r="E8" s="35">
        <f>SUM(E9:E12)</f>
        <v>0</v>
      </c>
      <c r="F8" s="35">
        <f>SUM(F9:F12)</f>
        <v>636</v>
      </c>
      <c r="G8" s="65"/>
      <c r="H8" s="65"/>
      <c r="I8" s="67">
        <f>SUM(I9:I12)</f>
        <v>0</v>
      </c>
      <c r="J8" s="67">
        <f>SUM(J9:J12)</f>
        <v>0</v>
      </c>
      <c r="R8" s="34" t="s">
        <v>314</v>
      </c>
      <c r="S8" s="35">
        <f>SUM(S9:S12)</f>
        <v>0</v>
      </c>
      <c r="T8" s="35">
        <f>SUM(T9:T12)</f>
        <v>0</v>
      </c>
      <c r="U8" s="35">
        <f>SUM(U9:U12)</f>
        <v>0</v>
      </c>
      <c r="V8" s="35">
        <f>SUM(V9:V12)</f>
        <v>0</v>
      </c>
      <c r="W8" s="65"/>
      <c r="X8" s="65"/>
      <c r="Y8" s="67">
        <f>SUM(Y9:Y12)</f>
        <v>0</v>
      </c>
      <c r="Z8" s="67">
        <f>SUM(Z9:Z12)</f>
        <v>0</v>
      </c>
    </row>
    <row r="9" spans="2:26" ht="14.25">
      <c r="B9" s="36" t="s">
        <v>273</v>
      </c>
      <c r="C9" s="150">
        <v>636</v>
      </c>
      <c r="D9" s="150"/>
      <c r="E9" s="150"/>
      <c r="F9" s="37">
        <f>SUM(C9:E9)</f>
        <v>636</v>
      </c>
      <c r="G9" s="65"/>
      <c r="H9" s="65"/>
      <c r="I9" s="68">
        <f>D9*$I$2</f>
        <v>0</v>
      </c>
      <c r="J9" s="68">
        <f>D9*$J$2</f>
        <v>0</v>
      </c>
      <c r="R9" s="36" t="s">
        <v>315</v>
      </c>
      <c r="S9" s="37"/>
      <c r="T9" s="37"/>
      <c r="U9" s="37"/>
      <c r="V9" s="37">
        <f>SUM(S9:U9)</f>
        <v>0</v>
      </c>
      <c r="W9" s="65"/>
      <c r="X9" s="65"/>
      <c r="Y9" s="68">
        <f>T9*$I$2</f>
        <v>0</v>
      </c>
      <c r="Z9" s="68">
        <f>T9*$J$2</f>
        <v>0</v>
      </c>
    </row>
    <row r="10" spans="2:26" ht="28.5">
      <c r="B10" s="36" t="s">
        <v>316</v>
      </c>
      <c r="C10" s="150">
        <f>SUM('[5]start:end'!C10)</f>
        <v>0</v>
      </c>
      <c r="D10" s="150">
        <f>SUM('[5]start:end'!D10)</f>
        <v>0</v>
      </c>
      <c r="E10" s="150">
        <f>SUM('[5]start:end'!E10)</f>
        <v>0</v>
      </c>
      <c r="F10" s="37">
        <f>SUM(C10:E10)</f>
        <v>0</v>
      </c>
      <c r="G10" s="65"/>
      <c r="H10" s="65"/>
      <c r="I10" s="68">
        <f>D10*$I$2</f>
        <v>0</v>
      </c>
      <c r="J10" s="68">
        <f>D10*$J$2</f>
        <v>0</v>
      </c>
      <c r="R10" s="36" t="s">
        <v>317</v>
      </c>
      <c r="S10" s="37"/>
      <c r="T10" s="37"/>
      <c r="U10" s="37"/>
      <c r="V10" s="37">
        <f>SUM(S10:U10)</f>
        <v>0</v>
      </c>
      <c r="W10" s="65"/>
      <c r="X10" s="65"/>
      <c r="Y10" s="68">
        <f>T10*$I$2</f>
        <v>0</v>
      </c>
      <c r="Z10" s="68">
        <f>T10*$J$2</f>
        <v>0</v>
      </c>
    </row>
    <row r="11" spans="2:26" ht="28.5">
      <c r="B11" s="36" t="s">
        <v>318</v>
      </c>
      <c r="C11" s="150">
        <f>SUM('[5]start:end'!C11)</f>
        <v>0</v>
      </c>
      <c r="D11" s="150">
        <f>SUM('[5]start:end'!D11)</f>
        <v>0</v>
      </c>
      <c r="E11" s="150">
        <f>SUM('[5]start:end'!E11)</f>
        <v>0</v>
      </c>
      <c r="F11" s="37">
        <f>SUM(C11:E11)</f>
        <v>0</v>
      </c>
      <c r="G11" s="65"/>
      <c r="H11" s="65"/>
      <c r="I11" s="68">
        <f>D11*$I$2</f>
        <v>0</v>
      </c>
      <c r="J11" s="68">
        <f>D11*$J$2</f>
        <v>0</v>
      </c>
      <c r="R11" s="36" t="s">
        <v>319</v>
      </c>
      <c r="S11" s="37"/>
      <c r="T11" s="37"/>
      <c r="U11" s="37"/>
      <c r="V11" s="37">
        <f>SUM(S11:U11)</f>
        <v>0</v>
      </c>
      <c r="W11" s="65"/>
      <c r="X11" s="65"/>
      <c r="Y11" s="68">
        <f>T11*$I$2</f>
        <v>0</v>
      </c>
      <c r="Z11" s="68">
        <f>T11*$J$2</f>
        <v>0</v>
      </c>
    </row>
    <row r="12" spans="2:26" ht="28.5">
      <c r="B12" s="36" t="s">
        <v>320</v>
      </c>
      <c r="C12" s="150">
        <f>SUM('[5]start:end'!C12)</f>
        <v>0</v>
      </c>
      <c r="D12" s="150">
        <f>SUM('[5]start:end'!D12)</f>
        <v>0</v>
      </c>
      <c r="E12" s="150">
        <f>SUM('[5]start:end'!E12)</f>
        <v>0</v>
      </c>
      <c r="F12" s="37">
        <f>SUM(C12:E12)</f>
        <v>0</v>
      </c>
      <c r="G12" s="65"/>
      <c r="H12" s="65"/>
      <c r="I12" s="68">
        <f>D12*$I$2</f>
        <v>0</v>
      </c>
      <c r="J12" s="68">
        <f>D12*$J$2</f>
        <v>0</v>
      </c>
      <c r="R12" s="36" t="s">
        <v>321</v>
      </c>
      <c r="S12" s="37"/>
      <c r="T12" s="37"/>
      <c r="U12" s="37"/>
      <c r="V12" s="37">
        <f>SUM(S12:U12)</f>
        <v>0</v>
      </c>
      <c r="W12" s="65"/>
      <c r="X12" s="65"/>
      <c r="Y12" s="68">
        <f>T12*$I$2</f>
        <v>0</v>
      </c>
      <c r="Z12" s="68">
        <f>T12*$J$2</f>
        <v>0</v>
      </c>
    </row>
    <row r="13" spans="2:26" ht="14.25">
      <c r="B13" s="34" t="s">
        <v>408</v>
      </c>
      <c r="C13" s="35">
        <f>C3-C8</f>
        <v>-636</v>
      </c>
      <c r="D13" s="35">
        <f>D3-D8</f>
        <v>0</v>
      </c>
      <c r="E13" s="35">
        <f>E3-E8</f>
        <v>18</v>
      </c>
      <c r="F13" s="35">
        <f>F3-F8</f>
        <v>-618</v>
      </c>
      <c r="G13" s="65"/>
      <c r="H13" s="65"/>
      <c r="I13" s="57"/>
      <c r="J13" s="57"/>
      <c r="R13" s="38" t="s">
        <v>425</v>
      </c>
      <c r="S13" s="39">
        <f>S3-S8</f>
        <v>0</v>
      </c>
      <c r="T13" s="39">
        <f>T3-T8</f>
        <v>0</v>
      </c>
      <c r="U13" s="39">
        <f>U3-U8</f>
        <v>0</v>
      </c>
      <c r="V13" s="39">
        <f>V3-V8</f>
        <v>0</v>
      </c>
      <c r="W13" s="65"/>
      <c r="X13" s="65"/>
      <c r="Y13" s="57"/>
      <c r="Z13" s="57"/>
    </row>
    <row r="14" spans="2:26" ht="14.25">
      <c r="B14" s="34" t="s">
        <v>95</v>
      </c>
      <c r="C14" s="35">
        <f>SUM(C15:C19)</f>
        <v>15263</v>
      </c>
      <c r="D14" s="35">
        <f>SUM(D15:D19)</f>
        <v>0</v>
      </c>
      <c r="E14" s="35">
        <f>SUM(E15:E19)</f>
        <v>3925</v>
      </c>
      <c r="F14" s="35">
        <f>SUM(F15:F19)</f>
        <v>19188</v>
      </c>
      <c r="G14" s="65"/>
      <c r="H14" s="65"/>
      <c r="I14" s="67">
        <f>SUM(I15:I19)</f>
        <v>0</v>
      </c>
      <c r="J14" s="67">
        <f>SUM(J15:J19)</f>
        <v>0</v>
      </c>
      <c r="R14" s="34" t="s">
        <v>324</v>
      </c>
      <c r="S14" s="35">
        <f>SUM(S15:S19)</f>
        <v>0</v>
      </c>
      <c r="T14" s="35">
        <f>SUM(T15:T19)</f>
        <v>0</v>
      </c>
      <c r="U14" s="35">
        <f>SUM(U15:U19)</f>
        <v>0</v>
      </c>
      <c r="V14" s="35">
        <f>SUM(V15:V19)</f>
        <v>0</v>
      </c>
      <c r="W14" s="65"/>
      <c r="X14" s="65"/>
      <c r="Y14" s="67">
        <f>SUM(Y15:Y19)</f>
        <v>0</v>
      </c>
      <c r="Z14" s="67">
        <f>SUM(Z15:Z19)</f>
        <v>0</v>
      </c>
    </row>
    <row r="15" spans="2:26" ht="14.25">
      <c r="B15" s="36" t="s">
        <v>100</v>
      </c>
      <c r="C15" s="151">
        <v>15009</v>
      </c>
      <c r="D15" s="149">
        <f>SUM('[5]start:end'!D15)</f>
        <v>0</v>
      </c>
      <c r="E15" s="150">
        <f>SUM('[5]start:end'!E15)-129</f>
        <v>614</v>
      </c>
      <c r="F15" s="37">
        <f>SUM(C15:E15)</f>
        <v>15623</v>
      </c>
      <c r="G15" s="65">
        <f>216+398</f>
        <v>614</v>
      </c>
      <c r="H15" s="65"/>
      <c r="I15" s="68">
        <f>D15*$I$2</f>
        <v>0</v>
      </c>
      <c r="J15" s="68">
        <f>D15*$J$2</f>
        <v>0</v>
      </c>
      <c r="R15" s="36" t="s">
        <v>325</v>
      </c>
      <c r="S15" s="37"/>
      <c r="T15" s="37"/>
      <c r="U15" s="37"/>
      <c r="V15" s="37">
        <f>SUM(S15:U15)</f>
        <v>0</v>
      </c>
      <c r="W15" s="65"/>
      <c r="X15" s="65"/>
      <c r="Y15" s="68">
        <f>T15*$I$2</f>
        <v>0</v>
      </c>
      <c r="Z15" s="68">
        <f>T15*$J$2</f>
        <v>0</v>
      </c>
    </row>
    <row r="16" spans="2:26" ht="28.5">
      <c r="B16" s="36" t="s">
        <v>326</v>
      </c>
      <c r="C16" s="150">
        <f>SUM('[5]start:end'!C16)-1166</f>
        <v>0</v>
      </c>
      <c r="D16" s="149">
        <f>SUM('[5]start:end'!D16)</f>
        <v>0</v>
      </c>
      <c r="E16" s="150">
        <f>SUM('[5]start:end'!E16)-1056</f>
        <v>0</v>
      </c>
      <c r="F16" s="37">
        <f>SUM(C16:E16)</f>
        <v>0</v>
      </c>
      <c r="G16" s="65"/>
      <c r="H16" s="65"/>
      <c r="I16" s="68">
        <f>D16*$I$2</f>
        <v>0</v>
      </c>
      <c r="J16" s="68">
        <f>D16*$J$2</f>
        <v>0</v>
      </c>
      <c r="R16" s="36" t="s">
        <v>327</v>
      </c>
      <c r="S16" s="37"/>
      <c r="T16" s="37"/>
      <c r="U16" s="37"/>
      <c r="V16" s="37">
        <f>SUM(S16:U16)</f>
        <v>0</v>
      </c>
      <c r="W16" s="65"/>
      <c r="X16" s="65"/>
      <c r="Y16" s="68">
        <f>T16*$I$2</f>
        <v>0</v>
      </c>
      <c r="Z16" s="68">
        <f>T16*$J$2</f>
        <v>0</v>
      </c>
    </row>
    <row r="17" spans="2:26" ht="14.25">
      <c r="B17" s="36" t="s">
        <v>97</v>
      </c>
      <c r="C17" s="149">
        <f>SUM('[5]start:end'!C17)</f>
        <v>0</v>
      </c>
      <c r="D17" s="149">
        <f>SUM('[5]start:end'!D17)</f>
        <v>0</v>
      </c>
      <c r="E17" s="150">
        <v>1323</v>
      </c>
      <c r="F17" s="37">
        <f>SUM(C17:E17)</f>
        <v>1323</v>
      </c>
      <c r="G17" s="65" t="s">
        <v>503</v>
      </c>
      <c r="H17" s="65"/>
      <c r="I17" s="68">
        <f>D17*$I$2</f>
        <v>0</v>
      </c>
      <c r="J17" s="68">
        <f>D17*$J$2</f>
        <v>0</v>
      </c>
      <c r="R17" s="36" t="s">
        <v>310</v>
      </c>
      <c r="S17" s="37"/>
      <c r="T17" s="37"/>
      <c r="U17" s="37"/>
      <c r="V17" s="37">
        <f>SUM(S17:U17)</f>
        <v>0</v>
      </c>
      <c r="W17" s="65"/>
      <c r="X17" s="65"/>
      <c r="Y17" s="68">
        <f>T17*$I$2</f>
        <v>0</v>
      </c>
      <c r="Z17" s="68">
        <f>T17*$J$2</f>
        <v>0</v>
      </c>
    </row>
    <row r="18" spans="2:26" ht="28.5">
      <c r="B18" s="36" t="s">
        <v>328</v>
      </c>
      <c r="C18" s="149">
        <f>SUM('[5]start:end'!C18)</f>
        <v>0</v>
      </c>
      <c r="D18" s="149">
        <f>SUM('[5]start:end'!D18)</f>
        <v>0</v>
      </c>
      <c r="E18" s="150">
        <f>SUM('[5]start:end'!E18)-1992</f>
        <v>0</v>
      </c>
      <c r="F18" s="37">
        <f>SUM(C18:E18)</f>
        <v>0</v>
      </c>
      <c r="G18" s="65" t="s">
        <v>503</v>
      </c>
      <c r="H18" s="65"/>
      <c r="I18" s="68">
        <f>D18*$I$2</f>
        <v>0</v>
      </c>
      <c r="J18" s="68">
        <f>D18*$J$2</f>
        <v>0</v>
      </c>
      <c r="R18" s="36" t="s">
        <v>329</v>
      </c>
      <c r="S18" s="37"/>
      <c r="T18" s="37"/>
      <c r="U18" s="37"/>
      <c r="V18" s="37">
        <f>SUM(S18:U18)</f>
        <v>0</v>
      </c>
      <c r="W18" s="65"/>
      <c r="X18" s="65"/>
      <c r="Y18" s="68">
        <f>T18*$I$2</f>
        <v>0</v>
      </c>
      <c r="Z18" s="68">
        <f>T18*$J$2</f>
        <v>0</v>
      </c>
    </row>
    <row r="19" spans="2:26" ht="28.5">
      <c r="B19" s="36" t="s">
        <v>330</v>
      </c>
      <c r="C19" s="150">
        <v>254</v>
      </c>
      <c r="D19" s="149">
        <f>SUM('[5]start:end'!D19)</f>
        <v>0</v>
      </c>
      <c r="E19" s="150">
        <v>1988</v>
      </c>
      <c r="F19" s="37">
        <f>SUM(C19:E19)</f>
        <v>2242</v>
      </c>
      <c r="G19" s="65"/>
      <c r="H19" s="65"/>
      <c r="I19" s="68">
        <f>D19*$I$2</f>
        <v>0</v>
      </c>
      <c r="J19" s="68">
        <f>D19*$J$2</f>
        <v>0</v>
      </c>
      <c r="R19" s="36" t="s">
        <v>331</v>
      </c>
      <c r="S19" s="37"/>
      <c r="T19" s="37"/>
      <c r="U19" s="37"/>
      <c r="V19" s="37">
        <f>SUM(S19:U19)</f>
        <v>0</v>
      </c>
      <c r="W19" s="65"/>
      <c r="X19" s="65"/>
      <c r="Y19" s="68">
        <f>T19*$I$2</f>
        <v>0</v>
      </c>
      <c r="Z19" s="68">
        <f>T19*$J$2</f>
        <v>0</v>
      </c>
    </row>
    <row r="20" spans="2:26" ht="14.25">
      <c r="B20" s="34" t="s">
        <v>332</v>
      </c>
      <c r="C20" s="35">
        <f>SUM(C21:C24)</f>
        <v>729</v>
      </c>
      <c r="D20" s="35">
        <f>SUM(D21:D24)</f>
        <v>120</v>
      </c>
      <c r="E20" s="35">
        <f>SUM(E21:E24)</f>
        <v>2596</v>
      </c>
      <c r="F20" s="35">
        <f>SUM(F21:F24)</f>
        <v>3445</v>
      </c>
      <c r="G20" s="65"/>
      <c r="H20" s="65"/>
      <c r="I20" s="67">
        <f>SUM(I21:I24)</f>
        <v>0.8999999999999999</v>
      </c>
      <c r="J20" s="67">
        <f>SUM(J21:J24)</f>
        <v>-0.8999999999999999</v>
      </c>
      <c r="R20" s="34" t="s">
        <v>333</v>
      </c>
      <c r="S20" s="35">
        <f>SUM(S21:S24)</f>
        <v>0</v>
      </c>
      <c r="T20" s="35">
        <f>SUM(T21:T24)</f>
        <v>0</v>
      </c>
      <c r="U20" s="35">
        <f>SUM(U21:U24)</f>
        <v>0</v>
      </c>
      <c r="V20" s="35">
        <f>SUM(V21:V24)</f>
        <v>0</v>
      </c>
      <c r="W20" s="65"/>
      <c r="X20" s="65"/>
      <c r="Y20" s="67">
        <f>SUM(Y21:Y24)</f>
        <v>0</v>
      </c>
      <c r="Z20" s="67">
        <f>SUM(Z21:Z24)</f>
        <v>0</v>
      </c>
    </row>
    <row r="21" spans="2:26" ht="14.25">
      <c r="B21" s="36" t="s">
        <v>274</v>
      </c>
      <c r="C21" s="150">
        <v>729</v>
      </c>
      <c r="D21" s="150">
        <v>120</v>
      </c>
      <c r="E21" s="150">
        <v>2218</v>
      </c>
      <c r="F21" s="37">
        <f>SUM(C21:E21)</f>
        <v>3067</v>
      </c>
      <c r="G21" s="65"/>
      <c r="H21" s="65"/>
      <c r="I21" s="68">
        <f>D21*$I$2</f>
        <v>0.8999999999999999</v>
      </c>
      <c r="J21" s="68">
        <f>D21*$J$2</f>
        <v>-0.8999999999999999</v>
      </c>
      <c r="R21" s="36" t="s">
        <v>334</v>
      </c>
      <c r="S21" s="37"/>
      <c r="T21" s="37"/>
      <c r="U21" s="37"/>
      <c r="V21" s="37">
        <f>SUM(S21:U21)</f>
        <v>0</v>
      </c>
      <c r="W21" s="65"/>
      <c r="X21" s="65"/>
      <c r="Y21" s="68">
        <f>T21*$I$2</f>
        <v>0</v>
      </c>
      <c r="Z21" s="68">
        <f>T21*$J$2</f>
        <v>0</v>
      </c>
    </row>
    <row r="22" spans="2:26" ht="28.5">
      <c r="B22" s="36" t="s">
        <v>335</v>
      </c>
      <c r="C22" s="150">
        <f>SUM('[5]start:end'!C22)-1128-46</f>
        <v>0</v>
      </c>
      <c r="D22" s="150">
        <f>SUM('[5]start:end'!D22)</f>
        <v>0</v>
      </c>
      <c r="E22" s="150">
        <f>SUM('[5]start:end'!E22)-16-241-852</f>
        <v>0</v>
      </c>
      <c r="F22" s="37">
        <f>SUM(C22:E22)</f>
        <v>0</v>
      </c>
      <c r="G22" s="65"/>
      <c r="H22" s="65"/>
      <c r="I22" s="68">
        <f>D22*$I$2</f>
        <v>0</v>
      </c>
      <c r="J22" s="68">
        <f>D22*$J$2</f>
        <v>0</v>
      </c>
      <c r="R22" s="36" t="s">
        <v>336</v>
      </c>
      <c r="S22" s="37"/>
      <c r="T22" s="37"/>
      <c r="U22" s="37"/>
      <c r="V22" s="37">
        <f>SUM(S22:U22)</f>
        <v>0</v>
      </c>
      <c r="W22" s="65"/>
      <c r="X22" s="65"/>
      <c r="Y22" s="68">
        <f>T22*$I$2</f>
        <v>0</v>
      </c>
      <c r="Z22" s="68">
        <f>T22*$J$2</f>
        <v>0</v>
      </c>
    </row>
    <row r="23" spans="2:26" ht="28.5">
      <c r="B23" s="36" t="s">
        <v>136</v>
      </c>
      <c r="C23" s="149">
        <f>SUM('[5]start:end'!C23)</f>
        <v>0</v>
      </c>
      <c r="D23" s="149">
        <f>SUM('[5]start:end'!D23)</f>
        <v>0</v>
      </c>
      <c r="E23" s="150">
        <v>378</v>
      </c>
      <c r="F23" s="37">
        <f>SUM(C23:E23)</f>
        <v>378</v>
      </c>
      <c r="G23" s="65" t="s">
        <v>503</v>
      </c>
      <c r="H23" s="65">
        <f>+E23-773</f>
        <v>-395</v>
      </c>
      <c r="I23" s="68">
        <f>D23*$I$2</f>
        <v>0</v>
      </c>
      <c r="J23" s="68">
        <f>D23*$J$2</f>
        <v>0</v>
      </c>
      <c r="R23" s="36" t="s">
        <v>319</v>
      </c>
      <c r="S23" s="37"/>
      <c r="T23" s="37"/>
      <c r="U23" s="37"/>
      <c r="V23" s="37">
        <f>SUM(S23:U23)</f>
        <v>0</v>
      </c>
      <c r="W23" s="65"/>
      <c r="X23" s="65"/>
      <c r="Y23" s="68">
        <f>T23*$I$2</f>
        <v>0</v>
      </c>
      <c r="Z23" s="68">
        <f>T23*$J$2</f>
        <v>0</v>
      </c>
    </row>
    <row r="24" spans="2:26" ht="28.5">
      <c r="B24" s="36" t="s">
        <v>337</v>
      </c>
      <c r="C24" s="149">
        <f>SUM('[5]start:end'!C24)</f>
        <v>0</v>
      </c>
      <c r="D24" s="149">
        <f>SUM('[5]start:end'!D24)</f>
        <v>0</v>
      </c>
      <c r="E24" s="149">
        <f>SUM('[5]start:end'!E24)-3397</f>
        <v>0</v>
      </c>
      <c r="F24" s="37">
        <f>SUM(C24:E24)</f>
        <v>0</v>
      </c>
      <c r="G24" s="65" t="s">
        <v>503</v>
      </c>
      <c r="H24" s="65"/>
      <c r="I24" s="68">
        <f>D24*$I$2</f>
        <v>0</v>
      </c>
      <c r="J24" s="68">
        <f>D24*$J$2</f>
        <v>0</v>
      </c>
      <c r="R24" s="36" t="s">
        <v>338</v>
      </c>
      <c r="S24" s="37"/>
      <c r="T24" s="37"/>
      <c r="U24" s="37"/>
      <c r="V24" s="37">
        <f>SUM(S24:U24)</f>
        <v>0</v>
      </c>
      <c r="W24" s="65"/>
      <c r="X24" s="65"/>
      <c r="Y24" s="68">
        <f>T24*$I$2</f>
        <v>0</v>
      </c>
      <c r="Z24" s="68">
        <f>T24*$J$2</f>
        <v>0</v>
      </c>
    </row>
    <row r="25" spans="2:26" ht="14.25">
      <c r="B25" s="34" t="s">
        <v>409</v>
      </c>
      <c r="C25" s="35">
        <f>C14-C20</f>
        <v>14534</v>
      </c>
      <c r="D25" s="35">
        <f>D14-D20</f>
        <v>-120</v>
      </c>
      <c r="E25" s="35">
        <f>E14-E20</f>
        <v>1329</v>
      </c>
      <c r="F25" s="35">
        <f>F14-F20</f>
        <v>15743</v>
      </c>
      <c r="G25" s="65"/>
      <c r="H25" s="65"/>
      <c r="I25" s="61"/>
      <c r="J25" s="61"/>
      <c r="R25" s="38" t="s">
        <v>426</v>
      </c>
      <c r="S25" s="39">
        <f>S14-S20</f>
        <v>0</v>
      </c>
      <c r="T25" s="39">
        <f>T14-T20</f>
        <v>0</v>
      </c>
      <c r="U25" s="39">
        <f>U14-U20</f>
        <v>0</v>
      </c>
      <c r="V25" s="39">
        <f>V14-V20</f>
        <v>0</v>
      </c>
      <c r="W25" s="65"/>
      <c r="X25" s="65"/>
      <c r="Y25" s="61"/>
      <c r="Z25" s="61"/>
    </row>
    <row r="26" spans="2:26" ht="14.25">
      <c r="B26" s="34" t="s">
        <v>341</v>
      </c>
      <c r="C26" s="35">
        <f>C3+C14</f>
        <v>15263</v>
      </c>
      <c r="D26" s="35">
        <f>D3+D14</f>
        <v>0</v>
      </c>
      <c r="E26" s="35">
        <f>E3+E14</f>
        <v>3943</v>
      </c>
      <c r="F26" s="35">
        <f>F3+F14</f>
        <v>19206</v>
      </c>
      <c r="G26" s="69"/>
      <c r="H26" s="70" t="s">
        <v>410</v>
      </c>
      <c r="I26" s="67">
        <f>I3-I8+I14-I20</f>
        <v>-0.8999999999999999</v>
      </c>
      <c r="J26" s="67">
        <f>J3-J8+J14-J20</f>
        <v>0.8999999999999999</v>
      </c>
      <c r="R26" s="40" t="s">
        <v>342</v>
      </c>
      <c r="S26" s="39">
        <f>S3+S14</f>
        <v>0</v>
      </c>
      <c r="T26" s="39">
        <f>T3+T14</f>
        <v>0</v>
      </c>
      <c r="U26" s="39">
        <f>U3+U14</f>
        <v>0</v>
      </c>
      <c r="V26" s="39">
        <f>V3+V14</f>
        <v>0</v>
      </c>
      <c r="W26" s="69"/>
      <c r="X26" s="70" t="s">
        <v>410</v>
      </c>
      <c r="Y26" s="67">
        <f>Y3-Y8+Y14-Y20</f>
        <v>0</v>
      </c>
      <c r="Z26" s="67">
        <f>Z3-Z8+Z14-Z20</f>
        <v>0</v>
      </c>
    </row>
    <row r="27" spans="2:26" ht="15.75" customHeight="1">
      <c r="B27" s="34" t="s">
        <v>343</v>
      </c>
      <c r="C27" s="35">
        <f>C8+C20</f>
        <v>1365</v>
      </c>
      <c r="D27" s="35">
        <f>D8+D20</f>
        <v>120</v>
      </c>
      <c r="E27" s="35">
        <f>E8+E20</f>
        <v>2596</v>
      </c>
      <c r="F27" s="35">
        <f>F8+F20</f>
        <v>4081</v>
      </c>
      <c r="G27" s="69"/>
      <c r="H27" s="71" t="s">
        <v>411</v>
      </c>
      <c r="I27" s="72">
        <f>I26*10%</f>
        <v>-0.09</v>
      </c>
      <c r="J27" s="72">
        <f>J26*10%</f>
        <v>0.09</v>
      </c>
      <c r="R27" s="38" t="s">
        <v>344</v>
      </c>
      <c r="S27" s="39">
        <f>S8+S20</f>
        <v>0</v>
      </c>
      <c r="T27" s="39">
        <f>T8+T20</f>
        <v>0</v>
      </c>
      <c r="U27" s="39">
        <f>U8+U20</f>
        <v>0</v>
      </c>
      <c r="V27" s="39">
        <f>V8+V20</f>
        <v>0</v>
      </c>
      <c r="W27" s="69"/>
      <c r="X27" s="71" t="s">
        <v>411</v>
      </c>
      <c r="Y27" s="72">
        <f>Y26*10%</f>
        <v>0</v>
      </c>
      <c r="Z27" s="72">
        <f>Z26*10%</f>
        <v>0</v>
      </c>
    </row>
    <row r="28" spans="2:26" ht="14.25">
      <c r="B28" s="34" t="s">
        <v>427</v>
      </c>
      <c r="C28" s="35">
        <f>C26-C27</f>
        <v>13898</v>
      </c>
      <c r="D28" s="35">
        <f>D26-D27</f>
        <v>-120</v>
      </c>
      <c r="E28" s="35">
        <f>E26-E27</f>
        <v>1347</v>
      </c>
      <c r="F28" s="35">
        <f>SUM(C28:E28)</f>
        <v>15125</v>
      </c>
      <c r="G28" s="69"/>
      <c r="H28" s="70" t="s">
        <v>413</v>
      </c>
      <c r="I28" s="67">
        <f>I26-I27</f>
        <v>-0.8099999999999999</v>
      </c>
      <c r="J28" s="67">
        <f>J26-J27</f>
        <v>0.8099999999999999</v>
      </c>
      <c r="R28" s="38" t="s">
        <v>428</v>
      </c>
      <c r="S28" s="39">
        <f>S26-S27</f>
        <v>0</v>
      </c>
      <c r="T28" s="39">
        <f>T26-T27</f>
        <v>0</v>
      </c>
      <c r="U28" s="39">
        <f>U26-U27</f>
        <v>0</v>
      </c>
      <c r="V28" s="39">
        <f>SUM(S28:U28)</f>
        <v>0</v>
      </c>
      <c r="W28" s="69"/>
      <c r="X28" s="70" t="s">
        <v>413</v>
      </c>
      <c r="Y28" s="67">
        <f>Y26-Y27</f>
        <v>0</v>
      </c>
      <c r="Z28" s="67">
        <f>Z26-Z27</f>
        <v>0</v>
      </c>
    </row>
    <row r="29" ht="14.25"/>
    <row r="30" spans="2:19" ht="14.25">
      <c r="B30" s="132" t="s">
        <v>429</v>
      </c>
      <c r="C30" s="133"/>
      <c r="R30" s="64" t="s">
        <v>430</v>
      </c>
      <c r="S30" s="30"/>
    </row>
    <row r="31" spans="2:19" ht="25.5">
      <c r="B31" s="134" t="s">
        <v>431</v>
      </c>
      <c r="C31" s="135">
        <f>'[4]НАЧАЛО'!AA2</f>
        <v>42004</v>
      </c>
      <c r="R31" s="73" t="s">
        <v>432</v>
      </c>
      <c r="S31" s="75">
        <v>41639</v>
      </c>
    </row>
    <row r="32" spans="2:19" ht="25.5">
      <c r="B32" s="134" t="str">
        <f>CONCATENATE("При увеличение на лихвени нива с ",I2*100,"%")</f>
        <v>При увеличение на лихвени нива с 0,75%</v>
      </c>
      <c r="C32" s="136">
        <f>I28</f>
        <v>-0.8099999999999999</v>
      </c>
      <c r="R32" s="73" t="s">
        <v>433</v>
      </c>
      <c r="S32" s="60">
        <f>Y28</f>
        <v>0</v>
      </c>
    </row>
    <row r="33" spans="2:19" ht="14.25">
      <c r="B33" s="134" t="str">
        <f>CONCATENATE("При намаление на лихвени нива с ",J2*100*-1,"%")</f>
        <v>При намаление на лихвени нива с 0,75%</v>
      </c>
      <c r="C33" s="137">
        <f>J28</f>
        <v>0.8099999999999999</v>
      </c>
      <c r="R33" s="73" t="s">
        <v>434</v>
      </c>
      <c r="S33" s="60">
        <f>Z28</f>
        <v>0</v>
      </c>
    </row>
    <row r="34" ht="14.25"/>
    <row r="35" ht="14.25"/>
    <row r="36" spans="1:30" ht="14.25" customHeight="1">
      <c r="A36" s="603" t="s">
        <v>284</v>
      </c>
      <c r="B36" s="610" t="s">
        <v>394</v>
      </c>
      <c r="C36" s="605"/>
      <c r="D36" s="605"/>
      <c r="E36" s="605"/>
      <c r="F36" s="605"/>
      <c r="H36" s="48" t="s">
        <v>39</v>
      </c>
      <c r="I36" s="49" t="s">
        <v>395</v>
      </c>
      <c r="J36" s="49"/>
      <c r="K36" s="49"/>
      <c r="L36" s="49"/>
      <c r="M36" s="49"/>
      <c r="N36" s="49"/>
      <c r="O36" s="48"/>
      <c r="R36" s="609" t="s">
        <v>435</v>
      </c>
      <c r="S36" s="606"/>
      <c r="T36" s="606"/>
      <c r="U36" s="606"/>
      <c r="V36" s="606"/>
      <c r="X36" s="48" t="s">
        <v>39</v>
      </c>
      <c r="Y36" s="49" t="s">
        <v>395</v>
      </c>
      <c r="Z36" s="49"/>
      <c r="AA36" s="49"/>
      <c r="AB36" s="49"/>
      <c r="AC36" s="49"/>
      <c r="AD36" s="49"/>
    </row>
    <row r="37" spans="1:30" ht="36" customHeight="1">
      <c r="A37" s="604"/>
      <c r="B37" s="128" t="s">
        <v>39</v>
      </c>
      <c r="C37" s="128" t="s">
        <v>396</v>
      </c>
      <c r="D37" s="128" t="s">
        <v>397</v>
      </c>
      <c r="E37" s="128" t="s">
        <v>398</v>
      </c>
      <c r="F37" s="128" t="s">
        <v>399</v>
      </c>
      <c r="G37" s="32" t="s">
        <v>294</v>
      </c>
      <c r="H37" s="50" t="s">
        <v>400</v>
      </c>
      <c r="I37" s="51" t="s">
        <v>401</v>
      </c>
      <c r="J37" s="51" t="s">
        <v>402</v>
      </c>
      <c r="K37" s="51" t="s">
        <v>403</v>
      </c>
      <c r="L37" s="51" t="s">
        <v>404</v>
      </c>
      <c r="M37" s="51" t="s">
        <v>405</v>
      </c>
      <c r="N37" s="51" t="s">
        <v>405</v>
      </c>
      <c r="O37" s="48"/>
      <c r="R37" s="32" t="s">
        <v>39</v>
      </c>
      <c r="S37" s="32" t="s">
        <v>436</v>
      </c>
      <c r="T37" s="32" t="s">
        <v>437</v>
      </c>
      <c r="U37" s="32" t="s">
        <v>438</v>
      </c>
      <c r="V37" s="32" t="s">
        <v>439</v>
      </c>
      <c r="W37" s="32" t="s">
        <v>302</v>
      </c>
      <c r="X37" s="50" t="s">
        <v>400</v>
      </c>
      <c r="Y37" s="51" t="s">
        <v>401</v>
      </c>
      <c r="Z37" s="51" t="s">
        <v>402</v>
      </c>
      <c r="AA37" s="51" t="s">
        <v>403</v>
      </c>
      <c r="AB37" s="51" t="s">
        <v>404</v>
      </c>
      <c r="AC37" s="51" t="s">
        <v>405</v>
      </c>
      <c r="AD37" s="51" t="s">
        <v>405</v>
      </c>
    </row>
    <row r="38" spans="1:30" ht="15">
      <c r="A38" s="52" t="s">
        <v>406</v>
      </c>
      <c r="B38" s="129" t="s">
        <v>66</v>
      </c>
      <c r="C38" s="122">
        <f>SUM(C39:C42)</f>
        <v>0</v>
      </c>
      <c r="D38" s="122">
        <f>SUM(D39:D42)</f>
        <v>0</v>
      </c>
      <c r="E38" s="122">
        <f>SUM(E39:E42)</f>
        <v>0</v>
      </c>
      <c r="F38" s="122">
        <f>SUM(F39:F42)</f>
        <v>0</v>
      </c>
      <c r="G38" s="35">
        <f>SUM(G39:G42)</f>
        <v>0</v>
      </c>
      <c r="H38" s="53">
        <v>1.51113</v>
      </c>
      <c r="I38" s="54">
        <f>SUM(I39:I47)</f>
        <v>0</v>
      </c>
      <c r="J38" s="55"/>
      <c r="K38" s="55"/>
      <c r="L38" s="55"/>
      <c r="M38" s="54">
        <f>SUM(M39:M42)</f>
        <v>0</v>
      </c>
      <c r="N38" s="54">
        <f>SUM(N39:N42)</f>
        <v>0</v>
      </c>
      <c r="O38" s="48"/>
      <c r="R38" s="34" t="s">
        <v>304</v>
      </c>
      <c r="S38" s="35">
        <f>SUM(S39:S42)</f>
        <v>0</v>
      </c>
      <c r="T38" s="35">
        <f>SUM(T39:T42)</f>
        <v>0</v>
      </c>
      <c r="U38" s="35">
        <f>SUM(U39:U42)</f>
        <v>0</v>
      </c>
      <c r="V38" s="35">
        <f>SUM(V39:V42)</f>
        <v>0</v>
      </c>
      <c r="W38" s="35">
        <f>SUM(W39:W42)</f>
        <v>0</v>
      </c>
      <c r="X38" s="53">
        <v>1.51113</v>
      </c>
      <c r="Y38" s="54">
        <f>SUM(Y39:Y47)</f>
        <v>0</v>
      </c>
      <c r="Z38" s="55"/>
      <c r="AA38" s="55"/>
      <c r="AB38" s="55"/>
      <c r="AC38" s="54">
        <f>SUM(AC39:AC42)</f>
        <v>0</v>
      </c>
      <c r="AD38" s="54">
        <f>SUM(AD39:AD42)</f>
        <v>0</v>
      </c>
    </row>
    <row r="39" spans="1:30" ht="14.25">
      <c r="A39" s="29" t="s">
        <v>407</v>
      </c>
      <c r="B39" s="130" t="s">
        <v>88</v>
      </c>
      <c r="C39" s="124"/>
      <c r="D39" s="124"/>
      <c r="E39" s="124">
        <v>0</v>
      </c>
      <c r="F39" s="124"/>
      <c r="G39" s="37">
        <f>SUM(C39:F39)</f>
        <v>0</v>
      </c>
      <c r="H39" s="48"/>
      <c r="I39" s="56">
        <f>ROUND(E39/J39,0.1)</f>
        <v>0</v>
      </c>
      <c r="J39" s="57">
        <f>H38</f>
        <v>1.51113</v>
      </c>
      <c r="K39" s="57">
        <f>J39+J39*10%</f>
        <v>1.6622430000000001</v>
      </c>
      <c r="L39" s="57">
        <f>J39-J39*10%</f>
        <v>1.360017</v>
      </c>
      <c r="M39" s="56">
        <f>ROUND(I39*K39,0.1)-E39</f>
        <v>0</v>
      </c>
      <c r="N39" s="56">
        <f>ROUND(I39*L39,0.1)-E39</f>
        <v>0</v>
      </c>
      <c r="O39" s="48"/>
      <c r="R39" s="36" t="s">
        <v>306</v>
      </c>
      <c r="S39" s="37"/>
      <c r="T39" s="37"/>
      <c r="U39" s="37">
        <v>0</v>
      </c>
      <c r="V39" s="37"/>
      <c r="W39" s="37">
        <f>SUM(S39:V39)</f>
        <v>0</v>
      </c>
      <c r="X39" s="48"/>
      <c r="Y39" s="56">
        <f>ROUND(U39/Z39,0.1)</f>
        <v>0</v>
      </c>
      <c r="Z39" s="57">
        <f>X38</f>
        <v>1.51113</v>
      </c>
      <c r="AA39" s="57">
        <f>Z39+Z39*10%</f>
        <v>1.6622430000000001</v>
      </c>
      <c r="AB39" s="57">
        <f>Z39-Z39*10%</f>
        <v>1.360017</v>
      </c>
      <c r="AC39" s="56">
        <f>ROUND(Y39*AA39,0.1)-U39</f>
        <v>0</v>
      </c>
      <c r="AD39" s="56">
        <f>ROUND(Y39*AB39,0.1)-U39</f>
        <v>0</v>
      </c>
    </row>
    <row r="40" spans="2:30" ht="28.5">
      <c r="B40" s="130" t="s">
        <v>307</v>
      </c>
      <c r="C40" s="124"/>
      <c r="D40" s="124"/>
      <c r="E40" s="124"/>
      <c r="F40" s="124"/>
      <c r="G40" s="37">
        <f>SUM(C40:F40)</f>
        <v>0</v>
      </c>
      <c r="H40" s="48"/>
      <c r="I40" s="56">
        <f>ROUND(E40/J40,0.1)</f>
        <v>0</v>
      </c>
      <c r="J40" s="57">
        <f>J39</f>
        <v>1.51113</v>
      </c>
      <c r="K40" s="57">
        <f>J40+J40*10%</f>
        <v>1.6622430000000001</v>
      </c>
      <c r="L40" s="57">
        <f>J40-J40*10%</f>
        <v>1.360017</v>
      </c>
      <c r="M40" s="56">
        <f>ROUND(I40*K40,0.1)-E40</f>
        <v>0</v>
      </c>
      <c r="N40" s="56">
        <f>ROUND(I40*L40,0.1)-E40</f>
        <v>0</v>
      </c>
      <c r="O40" s="48"/>
      <c r="R40" s="36" t="s">
        <v>308</v>
      </c>
      <c r="S40" s="37"/>
      <c r="T40" s="37"/>
      <c r="U40" s="37"/>
      <c r="V40" s="37"/>
      <c r="W40" s="37">
        <f>SUM(S40:V40)</f>
        <v>0</v>
      </c>
      <c r="X40" s="48"/>
      <c r="Y40" s="56">
        <f>ROUND(U40/Z40,0.1)</f>
        <v>0</v>
      </c>
      <c r="Z40" s="57">
        <f>Z39</f>
        <v>1.51113</v>
      </c>
      <c r="AA40" s="57">
        <f>Z40+Z40*10%</f>
        <v>1.6622430000000001</v>
      </c>
      <c r="AB40" s="57">
        <f>Z40-Z40*10%</f>
        <v>1.360017</v>
      </c>
      <c r="AC40" s="56">
        <f>ROUND(Y40*AA40,0.1)-U40</f>
        <v>0</v>
      </c>
      <c r="AD40" s="56">
        <f>ROUND(Y40*AB40,0.1)-U40</f>
        <v>0</v>
      </c>
    </row>
    <row r="41" spans="2:30" ht="14.25">
      <c r="B41" s="130" t="s">
        <v>309</v>
      </c>
      <c r="C41" s="124"/>
      <c r="D41" s="124"/>
      <c r="E41" s="124"/>
      <c r="F41" s="124"/>
      <c r="G41" s="37">
        <f>SUM(C41:F41)</f>
        <v>0</v>
      </c>
      <c r="H41" s="48"/>
      <c r="I41" s="56">
        <f>ROUND(E41/J41,0.1)</f>
        <v>0</v>
      </c>
      <c r="J41" s="57">
        <f>J40</f>
        <v>1.51113</v>
      </c>
      <c r="K41" s="57">
        <f>J41+J41*10%</f>
        <v>1.6622430000000001</v>
      </c>
      <c r="L41" s="57">
        <f>J41-J41*10%</f>
        <v>1.360017</v>
      </c>
      <c r="M41" s="56">
        <f>ROUND(I41*K41,0.1)-E41</f>
        <v>0</v>
      </c>
      <c r="N41" s="56">
        <f>ROUND(I41*L41,0.1)-E41</f>
        <v>0</v>
      </c>
      <c r="O41" s="48"/>
      <c r="R41" s="36" t="s">
        <v>310</v>
      </c>
      <c r="S41" s="37"/>
      <c r="T41" s="37"/>
      <c r="U41" s="37"/>
      <c r="V41" s="37"/>
      <c r="W41" s="37">
        <f>SUM(S41:V41)</f>
        <v>0</v>
      </c>
      <c r="X41" s="48"/>
      <c r="Y41" s="56">
        <f>ROUND(U41/Z41,0.1)</f>
        <v>0</v>
      </c>
      <c r="Z41" s="57">
        <f>Z40</f>
        <v>1.51113</v>
      </c>
      <c r="AA41" s="57">
        <f>Z41+Z41*10%</f>
        <v>1.6622430000000001</v>
      </c>
      <c r="AB41" s="57">
        <f>Z41-Z41*10%</f>
        <v>1.360017</v>
      </c>
      <c r="AC41" s="56">
        <f>ROUND(Y41*AA41,0.1)-U41</f>
        <v>0</v>
      </c>
      <c r="AD41" s="56">
        <f>ROUND(Y41*AB41,0.1)-U41</f>
        <v>0</v>
      </c>
    </row>
    <row r="42" spans="2:30" ht="28.5">
      <c r="B42" s="130" t="s">
        <v>311</v>
      </c>
      <c r="C42" s="124"/>
      <c r="D42" s="124"/>
      <c r="E42" s="124"/>
      <c r="F42" s="124"/>
      <c r="G42" s="37">
        <f>SUM(C42:F42)</f>
        <v>0</v>
      </c>
      <c r="H42" s="48"/>
      <c r="I42" s="56">
        <f>ROUND(E42/J42,0.1)</f>
        <v>0</v>
      </c>
      <c r="J42" s="57">
        <f>J41</f>
        <v>1.51113</v>
      </c>
      <c r="K42" s="57">
        <f>J42+J42*10%</f>
        <v>1.6622430000000001</v>
      </c>
      <c r="L42" s="57">
        <f>J42-J42*10%</f>
        <v>1.360017</v>
      </c>
      <c r="M42" s="56">
        <f>ROUND(I42*K42,0.1)-E42</f>
        <v>0</v>
      </c>
      <c r="N42" s="56">
        <f>ROUND(I42*L42,0.1)-E42</f>
        <v>0</v>
      </c>
      <c r="O42" s="48"/>
      <c r="R42" s="36" t="s">
        <v>312</v>
      </c>
      <c r="S42" s="37"/>
      <c r="T42" s="37"/>
      <c r="U42" s="37"/>
      <c r="V42" s="37"/>
      <c r="W42" s="37">
        <f>SUM(S42:V42)</f>
        <v>0</v>
      </c>
      <c r="X42" s="48"/>
      <c r="Y42" s="56">
        <f>ROUND(U42/Z42,0.1)</f>
        <v>0</v>
      </c>
      <c r="Z42" s="57">
        <f>Z41</f>
        <v>1.51113</v>
      </c>
      <c r="AA42" s="57">
        <f>Z42+Z42*10%</f>
        <v>1.6622430000000001</v>
      </c>
      <c r="AB42" s="57">
        <f>Z42-Z42*10%</f>
        <v>1.360017</v>
      </c>
      <c r="AC42" s="56">
        <f>ROUND(Y42*AA42,0.1)-U42</f>
        <v>0</v>
      </c>
      <c r="AD42" s="56">
        <f>ROUND(Y42*AB42,0.1)-U42</f>
        <v>0</v>
      </c>
    </row>
    <row r="43" spans="2:30" ht="14.25">
      <c r="B43" s="129" t="s">
        <v>313</v>
      </c>
      <c r="C43" s="122">
        <f>SUM(C44:C47)</f>
        <v>0</v>
      </c>
      <c r="D43" s="122">
        <f>SUM(D44:D47)</f>
        <v>0</v>
      </c>
      <c r="E43" s="122">
        <f>SUM(E44:E47)</f>
        <v>0</v>
      </c>
      <c r="F43" s="122">
        <f>SUM(F44:F47)</f>
        <v>0</v>
      </c>
      <c r="G43" s="35">
        <f>SUM(G44:G47)</f>
        <v>0</v>
      </c>
      <c r="H43" s="48"/>
      <c r="I43" s="56"/>
      <c r="J43" s="57"/>
      <c r="K43" s="57"/>
      <c r="L43" s="57"/>
      <c r="M43" s="58">
        <f>SUM(M44:M47)</f>
        <v>0</v>
      </c>
      <c r="N43" s="58">
        <f>SUM(N44:N47)</f>
        <v>0</v>
      </c>
      <c r="O43" s="48"/>
      <c r="R43" s="34" t="s">
        <v>314</v>
      </c>
      <c r="S43" s="35">
        <f>SUM(S44:S47)</f>
        <v>0</v>
      </c>
      <c r="T43" s="35">
        <f>SUM(T44:T47)</f>
        <v>0</v>
      </c>
      <c r="U43" s="35">
        <f>SUM(U44:U47)</f>
        <v>0</v>
      </c>
      <c r="V43" s="35">
        <f>SUM(V44:V47)</f>
        <v>0</v>
      </c>
      <c r="W43" s="35">
        <f>SUM(W44:W47)</f>
        <v>0</v>
      </c>
      <c r="X43" s="48"/>
      <c r="Y43" s="56"/>
      <c r="Z43" s="57"/>
      <c r="AA43" s="57"/>
      <c r="AB43" s="57"/>
      <c r="AC43" s="58">
        <f>SUM(AC44:AC47)</f>
        <v>0</v>
      </c>
      <c r="AD43" s="58">
        <f>SUM(AD44:AD47)</f>
        <v>0</v>
      </c>
    </row>
    <row r="44" spans="2:30" ht="14.25">
      <c r="B44" s="130" t="s">
        <v>273</v>
      </c>
      <c r="C44" s="124"/>
      <c r="D44" s="124"/>
      <c r="E44" s="124"/>
      <c r="F44" s="124"/>
      <c r="G44" s="37">
        <f>SUM(C44:F44)</f>
        <v>0</v>
      </c>
      <c r="H44" s="48"/>
      <c r="I44" s="56">
        <f>ROUND(E44/J44,0.1)</f>
        <v>0</v>
      </c>
      <c r="J44" s="57">
        <f>J42</f>
        <v>1.51113</v>
      </c>
      <c r="K44" s="57">
        <f>J44+J44*10%</f>
        <v>1.6622430000000001</v>
      </c>
      <c r="L44" s="57">
        <f>J44-J44*10%</f>
        <v>1.360017</v>
      </c>
      <c r="M44" s="56">
        <f>ROUND(I44*K44,0.1)-E44</f>
        <v>0</v>
      </c>
      <c r="N44" s="56">
        <f>ROUND(I44*L44,0.1)-E44</f>
        <v>0</v>
      </c>
      <c r="O44" s="48"/>
      <c r="R44" s="36" t="s">
        <v>315</v>
      </c>
      <c r="S44" s="37"/>
      <c r="T44" s="37"/>
      <c r="U44" s="37"/>
      <c r="V44" s="37"/>
      <c r="W44" s="37">
        <f>SUM(S44:V44)</f>
        <v>0</v>
      </c>
      <c r="X44" s="48"/>
      <c r="Y44" s="56">
        <f>ROUND(U44/Z44,0.1)</f>
        <v>0</v>
      </c>
      <c r="Z44" s="57">
        <f>Z42</f>
        <v>1.51113</v>
      </c>
      <c r="AA44" s="57">
        <f>Z44+Z44*10%</f>
        <v>1.6622430000000001</v>
      </c>
      <c r="AB44" s="57">
        <f>Z44-Z44*10%</f>
        <v>1.360017</v>
      </c>
      <c r="AC44" s="56">
        <f>ROUND(Y44*AA44,0.1)-U44</f>
        <v>0</v>
      </c>
      <c r="AD44" s="56">
        <f>ROUND(Y44*AB44,0.1)-U44</f>
        <v>0</v>
      </c>
    </row>
    <row r="45" spans="2:30" ht="28.5">
      <c r="B45" s="130" t="s">
        <v>316</v>
      </c>
      <c r="C45" s="124"/>
      <c r="D45" s="124"/>
      <c r="E45" s="124"/>
      <c r="F45" s="124"/>
      <c r="G45" s="37">
        <f>SUM(C45:F45)</f>
        <v>0</v>
      </c>
      <c r="H45" s="48"/>
      <c r="I45" s="56">
        <f>ROUND(E45/J45,0.1)</f>
        <v>0</v>
      </c>
      <c r="J45" s="57">
        <f>J44</f>
        <v>1.51113</v>
      </c>
      <c r="K45" s="57">
        <f>J45+J45*10%</f>
        <v>1.6622430000000001</v>
      </c>
      <c r="L45" s="57">
        <f>J45-J45*10%</f>
        <v>1.360017</v>
      </c>
      <c r="M45" s="56">
        <f>ROUND(I45*K45,0.1)-E45</f>
        <v>0</v>
      </c>
      <c r="N45" s="56">
        <f>ROUND(I45*L45,0.1)-E45</f>
        <v>0</v>
      </c>
      <c r="O45" s="48"/>
      <c r="R45" s="36" t="s">
        <v>317</v>
      </c>
      <c r="S45" s="37"/>
      <c r="T45" s="37"/>
      <c r="U45" s="37"/>
      <c r="V45" s="37"/>
      <c r="W45" s="37">
        <f>SUM(S45:V45)</f>
        <v>0</v>
      </c>
      <c r="X45" s="48"/>
      <c r="Y45" s="56">
        <f>ROUND(U45/Z45,0.1)</f>
        <v>0</v>
      </c>
      <c r="Z45" s="57">
        <f>Z44</f>
        <v>1.51113</v>
      </c>
      <c r="AA45" s="57">
        <f>Z45+Z45*10%</f>
        <v>1.6622430000000001</v>
      </c>
      <c r="AB45" s="57">
        <f>Z45-Z45*10%</f>
        <v>1.360017</v>
      </c>
      <c r="AC45" s="56">
        <f>ROUND(Y45*AA45,0.1)-U45</f>
        <v>0</v>
      </c>
      <c r="AD45" s="56">
        <f>ROUND(Y45*AB45,0.1)-U45</f>
        <v>0</v>
      </c>
    </row>
    <row r="46" spans="2:30" ht="14.25">
      <c r="B46" s="130" t="s">
        <v>318</v>
      </c>
      <c r="C46" s="124"/>
      <c r="D46" s="124"/>
      <c r="E46" s="124"/>
      <c r="F46" s="124"/>
      <c r="G46" s="37">
        <f>SUM(C46:F46)</f>
        <v>0</v>
      </c>
      <c r="H46" s="48"/>
      <c r="I46" s="56">
        <f>ROUND(E46/J46,0.1)</f>
        <v>0</v>
      </c>
      <c r="J46" s="57">
        <f>J45</f>
        <v>1.51113</v>
      </c>
      <c r="K46" s="57">
        <f>J46+J46*10%</f>
        <v>1.6622430000000001</v>
      </c>
      <c r="L46" s="57">
        <f>J46-J46*10%</f>
        <v>1.360017</v>
      </c>
      <c r="M46" s="56">
        <f>ROUND(I46*K46,0.1)-E46</f>
        <v>0</v>
      </c>
      <c r="N46" s="56">
        <f>ROUND(I46*L46,0.1)-E46</f>
        <v>0</v>
      </c>
      <c r="O46" s="48"/>
      <c r="R46" s="36" t="s">
        <v>319</v>
      </c>
      <c r="S46" s="37"/>
      <c r="T46" s="37"/>
      <c r="U46" s="37"/>
      <c r="V46" s="37"/>
      <c r="W46" s="37">
        <f>SUM(S46:V46)</f>
        <v>0</v>
      </c>
      <c r="X46" s="48"/>
      <c r="Y46" s="56">
        <f>ROUND(U46/Z46,0.1)</f>
        <v>0</v>
      </c>
      <c r="Z46" s="57">
        <f>Z45</f>
        <v>1.51113</v>
      </c>
      <c r="AA46" s="57">
        <f>Z46+Z46*10%</f>
        <v>1.6622430000000001</v>
      </c>
      <c r="AB46" s="57">
        <f>Z46-Z46*10%</f>
        <v>1.360017</v>
      </c>
      <c r="AC46" s="56">
        <f>ROUND(Y46*AA46,0.1)-U46</f>
        <v>0</v>
      </c>
      <c r="AD46" s="56">
        <f>ROUND(Y46*AB46,0.1)-U46</f>
        <v>0</v>
      </c>
    </row>
    <row r="47" spans="2:30" ht="28.5">
      <c r="B47" s="130" t="s">
        <v>320</v>
      </c>
      <c r="C47" s="124"/>
      <c r="D47" s="124"/>
      <c r="E47" s="124"/>
      <c r="F47" s="124"/>
      <c r="G47" s="37">
        <f>SUM(C47:F47)</f>
        <v>0</v>
      </c>
      <c r="H47" s="48"/>
      <c r="I47" s="56">
        <f>ROUND(E47/J47,0.1)</f>
        <v>0</v>
      </c>
      <c r="J47" s="57">
        <f>J46</f>
        <v>1.51113</v>
      </c>
      <c r="K47" s="57">
        <f>J47+J47*10%</f>
        <v>1.6622430000000001</v>
      </c>
      <c r="L47" s="57">
        <f>J47-J47*10%</f>
        <v>1.360017</v>
      </c>
      <c r="M47" s="56">
        <f>ROUND(I47*K47,0.1)-E47</f>
        <v>0</v>
      </c>
      <c r="N47" s="56">
        <f>ROUND(I47*L47,0.1)-E47</f>
        <v>0</v>
      </c>
      <c r="O47" s="48"/>
      <c r="R47" s="36" t="s">
        <v>321</v>
      </c>
      <c r="S47" s="37"/>
      <c r="T47" s="37"/>
      <c r="U47" s="37"/>
      <c r="V47" s="37"/>
      <c r="W47" s="37">
        <f>SUM(S47:V47)</f>
        <v>0</v>
      </c>
      <c r="X47" s="48"/>
      <c r="Y47" s="56">
        <f>ROUND(U47/Z47,0.1)</f>
        <v>0</v>
      </c>
      <c r="Z47" s="57">
        <f>Z46</f>
        <v>1.51113</v>
      </c>
      <c r="AA47" s="57">
        <f>Z47+Z47*10%</f>
        <v>1.6622430000000001</v>
      </c>
      <c r="AB47" s="57">
        <f>Z47-Z47*10%</f>
        <v>1.360017</v>
      </c>
      <c r="AC47" s="56">
        <f>ROUND(Y47*AA47,0.1)-U47</f>
        <v>0</v>
      </c>
      <c r="AD47" s="56">
        <f>ROUND(Y47*AB47,0.1)-U47</f>
        <v>0</v>
      </c>
    </row>
    <row r="48" spans="2:30" ht="14.25">
      <c r="B48" s="131" t="s">
        <v>408</v>
      </c>
      <c r="C48" s="127">
        <f>C38-C43</f>
        <v>0</v>
      </c>
      <c r="D48" s="127">
        <f>D38-D43</f>
        <v>0</v>
      </c>
      <c r="E48" s="127">
        <f>E38-E43</f>
        <v>0</v>
      </c>
      <c r="F48" s="127">
        <f>F38-F43</f>
        <v>0</v>
      </c>
      <c r="G48" s="39">
        <f>G38-G43</f>
        <v>0</v>
      </c>
      <c r="H48" s="48"/>
      <c r="I48" s="57"/>
      <c r="J48" s="57"/>
      <c r="K48" s="57"/>
      <c r="L48" s="57"/>
      <c r="M48" s="57"/>
      <c r="N48" s="57"/>
      <c r="O48" s="48"/>
      <c r="R48" s="38" t="s">
        <v>425</v>
      </c>
      <c r="S48" s="39">
        <f>S38-S43</f>
        <v>0</v>
      </c>
      <c r="T48" s="39">
        <f>T38-T43</f>
        <v>0</v>
      </c>
      <c r="U48" s="39">
        <f>U38-U43</f>
        <v>0</v>
      </c>
      <c r="V48" s="39">
        <f>V38-V43</f>
        <v>0</v>
      </c>
      <c r="W48" s="39">
        <f>W38-W43</f>
        <v>0</v>
      </c>
      <c r="X48" s="48"/>
      <c r="Y48" s="57"/>
      <c r="Z48" s="57"/>
      <c r="AA48" s="57"/>
      <c r="AB48" s="57"/>
      <c r="AC48" s="57"/>
      <c r="AD48" s="57"/>
    </row>
    <row r="49" spans="2:30" ht="14.25">
      <c r="B49" s="129" t="s">
        <v>95</v>
      </c>
      <c r="C49" s="122">
        <f>SUM(C50:C54)</f>
        <v>0</v>
      </c>
      <c r="D49" s="122">
        <f>SUM(D50:D54)</f>
        <v>0</v>
      </c>
      <c r="E49" s="122">
        <f>SUM(E50:E54)</f>
        <v>0</v>
      </c>
      <c r="F49" s="122">
        <f>SUM(F50:F54)</f>
        <v>0</v>
      </c>
      <c r="G49" s="35">
        <f>SUM(G50:G54)</f>
        <v>0</v>
      </c>
      <c r="H49" s="48"/>
      <c r="I49" s="58">
        <f>SUM(I50:I59)</f>
        <v>0</v>
      </c>
      <c r="J49" s="59"/>
      <c r="K49" s="59"/>
      <c r="L49" s="59"/>
      <c r="M49" s="58">
        <f>SUM(M50:M54)</f>
        <v>0</v>
      </c>
      <c r="N49" s="58">
        <f>SUM(N50:N54)</f>
        <v>0</v>
      </c>
      <c r="O49" s="48"/>
      <c r="R49" s="34" t="s">
        <v>324</v>
      </c>
      <c r="S49" s="35">
        <f>SUM(S50:S54)</f>
        <v>0</v>
      </c>
      <c r="T49" s="35">
        <f>SUM(T50:T54)</f>
        <v>0</v>
      </c>
      <c r="U49" s="35">
        <f>SUM(U50:U54)</f>
        <v>0</v>
      </c>
      <c r="V49" s="35">
        <f>SUM(V50:V54)</f>
        <v>0</v>
      </c>
      <c r="W49" s="35">
        <f>SUM(W50:W54)</f>
        <v>0</v>
      </c>
      <c r="X49" s="48"/>
      <c r="Y49" s="58">
        <f>SUM(Y50:Y59)</f>
        <v>0</v>
      </c>
      <c r="Z49" s="59"/>
      <c r="AA49" s="59"/>
      <c r="AB49" s="59"/>
      <c r="AC49" s="58">
        <f>SUM(AC50:AC54)</f>
        <v>0</v>
      </c>
      <c r="AD49" s="58">
        <f>SUM(AD50:AD54)</f>
        <v>0</v>
      </c>
    </row>
    <row r="50" spans="2:30" ht="14.25">
      <c r="B50" s="130" t="s">
        <v>100</v>
      </c>
      <c r="C50" s="124"/>
      <c r="D50" s="124"/>
      <c r="E50" s="124"/>
      <c r="F50" s="124"/>
      <c r="G50" s="37">
        <f>SUM(C50:F50)</f>
        <v>0</v>
      </c>
      <c r="H50" s="48"/>
      <c r="I50" s="56">
        <f>ROUND(E50/J50,0.1)</f>
        <v>0</v>
      </c>
      <c r="J50" s="57">
        <f>J47</f>
        <v>1.51113</v>
      </c>
      <c r="K50" s="57">
        <f>J50+J50*10%</f>
        <v>1.6622430000000001</v>
      </c>
      <c r="L50" s="57">
        <f>J50-J50*10%</f>
        <v>1.360017</v>
      </c>
      <c r="M50" s="56">
        <f>ROUND(I50*K50,0.1)-E50</f>
        <v>0</v>
      </c>
      <c r="N50" s="56">
        <f>ROUND(I50*L50,0.1)-E50</f>
        <v>0</v>
      </c>
      <c r="O50" s="48"/>
      <c r="R50" s="36" t="s">
        <v>325</v>
      </c>
      <c r="S50" s="37"/>
      <c r="T50" s="37"/>
      <c r="U50" s="37"/>
      <c r="V50" s="37"/>
      <c r="W50" s="37">
        <f>SUM(S50:V50)</f>
        <v>0</v>
      </c>
      <c r="X50" s="48"/>
      <c r="Y50" s="56">
        <f>ROUND(U50/Z50,0.1)</f>
        <v>0</v>
      </c>
      <c r="Z50" s="57">
        <f>Z47</f>
        <v>1.51113</v>
      </c>
      <c r="AA50" s="57">
        <f>Z50+Z50*10%</f>
        <v>1.6622430000000001</v>
      </c>
      <c r="AB50" s="57">
        <f>Z50-Z50*10%</f>
        <v>1.360017</v>
      </c>
      <c r="AC50" s="56">
        <f>ROUND(Y50*AA50,0.1)-U50</f>
        <v>0</v>
      </c>
      <c r="AD50" s="56">
        <f>ROUND(Y50*AB50,0.1)-U50</f>
        <v>0</v>
      </c>
    </row>
    <row r="51" spans="2:30" ht="28.5">
      <c r="B51" s="130" t="s">
        <v>326</v>
      </c>
      <c r="C51" s="124"/>
      <c r="D51" s="124"/>
      <c r="E51" s="124"/>
      <c r="F51" s="124"/>
      <c r="G51" s="37">
        <f>SUM(C51:F51)</f>
        <v>0</v>
      </c>
      <c r="H51" s="48"/>
      <c r="I51" s="56">
        <f>ROUND(E51/J51,0.1)</f>
        <v>0</v>
      </c>
      <c r="J51" s="57">
        <f aca="true" t="shared" si="0" ref="J51:J59">J50</f>
        <v>1.51113</v>
      </c>
      <c r="K51" s="57">
        <f>J51+J51*10%</f>
        <v>1.6622430000000001</v>
      </c>
      <c r="L51" s="57">
        <f>J51-J51*10%</f>
        <v>1.360017</v>
      </c>
      <c r="M51" s="56">
        <f>ROUND(I51*K51,0.1)-E51</f>
        <v>0</v>
      </c>
      <c r="N51" s="56">
        <f>ROUND(I51*L51,0.1)-E51</f>
        <v>0</v>
      </c>
      <c r="O51" s="48"/>
      <c r="R51" s="36" t="s">
        <v>327</v>
      </c>
      <c r="S51" s="37"/>
      <c r="T51" s="37"/>
      <c r="U51" s="37"/>
      <c r="V51" s="37"/>
      <c r="W51" s="37">
        <f>SUM(S51:V51)</f>
        <v>0</v>
      </c>
      <c r="X51" s="48"/>
      <c r="Y51" s="56">
        <f>ROUND(U51/Z51,0.1)</f>
        <v>0</v>
      </c>
      <c r="Z51" s="57">
        <f aca="true" t="shared" si="1" ref="Z51:Z59">Z50</f>
        <v>1.51113</v>
      </c>
      <c r="AA51" s="57">
        <f>Z51+Z51*10%</f>
        <v>1.6622430000000001</v>
      </c>
      <c r="AB51" s="57">
        <f>Z51-Z51*10%</f>
        <v>1.360017</v>
      </c>
      <c r="AC51" s="56">
        <f>ROUND(Y51*AA51,0.1)-U51</f>
        <v>0</v>
      </c>
      <c r="AD51" s="56">
        <f>ROUND(Y51*AB51,0.1)-U51</f>
        <v>0</v>
      </c>
    </row>
    <row r="52" spans="2:30" ht="14.25">
      <c r="B52" s="130" t="s">
        <v>97</v>
      </c>
      <c r="C52" s="124"/>
      <c r="D52" s="124"/>
      <c r="E52" s="124"/>
      <c r="F52" s="124"/>
      <c r="G52" s="37">
        <f>SUM(C52:F52)</f>
        <v>0</v>
      </c>
      <c r="H52" s="48"/>
      <c r="I52" s="56">
        <f>ROUND(E52/J52,0.1)</f>
        <v>0</v>
      </c>
      <c r="J52" s="57">
        <f t="shared" si="0"/>
        <v>1.51113</v>
      </c>
      <c r="K52" s="57">
        <f>J52+J52*10%</f>
        <v>1.6622430000000001</v>
      </c>
      <c r="L52" s="57">
        <f>J52-J52*10%</f>
        <v>1.360017</v>
      </c>
      <c r="M52" s="56">
        <f>ROUND(I52*K52,0.1)-E52</f>
        <v>0</v>
      </c>
      <c r="N52" s="56">
        <f>ROUND(I52*L52,0.1)-E52</f>
        <v>0</v>
      </c>
      <c r="O52" s="48"/>
      <c r="R52" s="36" t="s">
        <v>310</v>
      </c>
      <c r="S52" s="37"/>
      <c r="T52" s="37"/>
      <c r="U52" s="37"/>
      <c r="V52" s="37"/>
      <c r="W52" s="37">
        <f>SUM(S52:V52)</f>
        <v>0</v>
      </c>
      <c r="X52" s="48"/>
      <c r="Y52" s="56">
        <f>ROUND(U52/Z52,0.1)</f>
        <v>0</v>
      </c>
      <c r="Z52" s="57">
        <f t="shared" si="1"/>
        <v>1.51113</v>
      </c>
      <c r="AA52" s="57">
        <f>Z52+Z52*10%</f>
        <v>1.6622430000000001</v>
      </c>
      <c r="AB52" s="57">
        <f>Z52-Z52*10%</f>
        <v>1.360017</v>
      </c>
      <c r="AC52" s="56">
        <f>ROUND(Y52*AA52,0.1)-U52</f>
        <v>0</v>
      </c>
      <c r="AD52" s="56">
        <f>ROUND(Y52*AB52,0.1)-U52</f>
        <v>0</v>
      </c>
    </row>
    <row r="53" spans="2:30" ht="28.5">
      <c r="B53" s="130" t="s">
        <v>328</v>
      </c>
      <c r="C53" s="124"/>
      <c r="D53" s="124"/>
      <c r="E53" s="124"/>
      <c r="F53" s="124"/>
      <c r="G53" s="37">
        <f>SUM(C53:F53)</f>
        <v>0</v>
      </c>
      <c r="H53" s="48"/>
      <c r="I53" s="56">
        <f>ROUND(E53/J53,0.1)</f>
        <v>0</v>
      </c>
      <c r="J53" s="57">
        <f t="shared" si="0"/>
        <v>1.51113</v>
      </c>
      <c r="K53" s="57">
        <f>J53+J53*10%</f>
        <v>1.6622430000000001</v>
      </c>
      <c r="L53" s="57">
        <f>J53-J53*10%</f>
        <v>1.360017</v>
      </c>
      <c r="M53" s="56">
        <f>ROUND(I53*K53,0.1)-E53</f>
        <v>0</v>
      </c>
      <c r="N53" s="56">
        <f>ROUND(I53*L53,0.1)-E53</f>
        <v>0</v>
      </c>
      <c r="O53" s="48"/>
      <c r="R53" s="36" t="s">
        <v>329</v>
      </c>
      <c r="S53" s="37"/>
      <c r="T53" s="37"/>
      <c r="U53" s="37"/>
      <c r="V53" s="37"/>
      <c r="W53" s="37">
        <f>SUM(S53:V53)</f>
        <v>0</v>
      </c>
      <c r="X53" s="48"/>
      <c r="Y53" s="56">
        <f>ROUND(U53/Z53,0.1)</f>
        <v>0</v>
      </c>
      <c r="Z53" s="57">
        <f t="shared" si="1"/>
        <v>1.51113</v>
      </c>
      <c r="AA53" s="57">
        <f>Z53+Z53*10%</f>
        <v>1.6622430000000001</v>
      </c>
      <c r="AB53" s="57">
        <f>Z53-Z53*10%</f>
        <v>1.360017</v>
      </c>
      <c r="AC53" s="56">
        <f>ROUND(Y53*AA53,0.1)-U53</f>
        <v>0</v>
      </c>
      <c r="AD53" s="56">
        <f>ROUND(Y53*AB53,0.1)-U53</f>
        <v>0</v>
      </c>
    </row>
    <row r="54" spans="2:30" ht="14.25">
      <c r="B54" s="130" t="s">
        <v>330</v>
      </c>
      <c r="C54" s="124"/>
      <c r="D54" s="124"/>
      <c r="E54" s="124"/>
      <c r="F54" s="124"/>
      <c r="G54" s="37">
        <f>SUM(C54:F54)</f>
        <v>0</v>
      </c>
      <c r="H54" s="48"/>
      <c r="I54" s="56">
        <f>ROUND(E54/J54,0.1)</f>
        <v>0</v>
      </c>
      <c r="J54" s="57">
        <f t="shared" si="0"/>
        <v>1.51113</v>
      </c>
      <c r="K54" s="57">
        <f>J54+J54*10%</f>
        <v>1.6622430000000001</v>
      </c>
      <c r="L54" s="57">
        <f>J54-J54*10%</f>
        <v>1.360017</v>
      </c>
      <c r="M54" s="56">
        <f>ROUND(I54*K54,0.1)-E54</f>
        <v>0</v>
      </c>
      <c r="N54" s="56">
        <f>ROUND(I54*L54,0.1)-E54</f>
        <v>0</v>
      </c>
      <c r="O54" s="48"/>
      <c r="R54" s="36" t="s">
        <v>331</v>
      </c>
      <c r="S54" s="37"/>
      <c r="T54" s="37"/>
      <c r="U54" s="37"/>
      <c r="V54" s="37"/>
      <c r="W54" s="37">
        <f>SUM(S54:V54)</f>
        <v>0</v>
      </c>
      <c r="X54" s="48"/>
      <c r="Y54" s="56">
        <f>ROUND(U54/Z54,0.1)</f>
        <v>0</v>
      </c>
      <c r="Z54" s="57">
        <f t="shared" si="1"/>
        <v>1.51113</v>
      </c>
      <c r="AA54" s="57">
        <f>Z54+Z54*10%</f>
        <v>1.6622430000000001</v>
      </c>
      <c r="AB54" s="57">
        <f>Z54-Z54*10%</f>
        <v>1.360017</v>
      </c>
      <c r="AC54" s="56">
        <f>ROUND(Y54*AA54,0.1)-U54</f>
        <v>0</v>
      </c>
      <c r="AD54" s="56">
        <f>ROUND(Y54*AB54,0.1)-U54</f>
        <v>0</v>
      </c>
    </row>
    <row r="55" spans="2:30" ht="14.25">
      <c r="B55" s="129" t="s">
        <v>332</v>
      </c>
      <c r="C55" s="122">
        <f>SUM(C56:C59)</f>
        <v>0</v>
      </c>
      <c r="D55" s="122">
        <f>SUM(D56:D59)</f>
        <v>0</v>
      </c>
      <c r="E55" s="122">
        <f>SUM(E56:E59)</f>
        <v>0</v>
      </c>
      <c r="F55" s="122">
        <f>SUM(F56:F59)</f>
        <v>0</v>
      </c>
      <c r="G55" s="35">
        <f>SUM(G56:G59)</f>
        <v>0</v>
      </c>
      <c r="H55" s="48"/>
      <c r="I55" s="56"/>
      <c r="J55" s="57"/>
      <c r="K55" s="57"/>
      <c r="L55" s="57"/>
      <c r="M55" s="58">
        <f>SUM(M56:M59)</f>
        <v>0</v>
      </c>
      <c r="N55" s="58">
        <f>SUM(N56:N59)</f>
        <v>0</v>
      </c>
      <c r="O55" s="48"/>
      <c r="R55" s="34" t="s">
        <v>333</v>
      </c>
      <c r="S55" s="35">
        <f>SUM(S56:S59)</f>
        <v>0</v>
      </c>
      <c r="T55" s="35">
        <f>SUM(T56:T59)</f>
        <v>0</v>
      </c>
      <c r="U55" s="35">
        <f>SUM(U56:U59)</f>
        <v>0</v>
      </c>
      <c r="V55" s="35">
        <f>SUM(V56:V59)</f>
        <v>0</v>
      </c>
      <c r="W55" s="35">
        <f>SUM(W56:W59)</f>
        <v>0</v>
      </c>
      <c r="X55" s="48"/>
      <c r="Y55" s="56"/>
      <c r="Z55" s="57"/>
      <c r="AA55" s="57"/>
      <c r="AB55" s="57"/>
      <c r="AC55" s="58">
        <f>SUM(AC56:AC59)</f>
        <v>0</v>
      </c>
      <c r="AD55" s="58">
        <f>SUM(AD56:AD59)</f>
        <v>0</v>
      </c>
    </row>
    <row r="56" spans="2:30" ht="14.25">
      <c r="B56" s="130" t="s">
        <v>274</v>
      </c>
      <c r="C56" s="124"/>
      <c r="D56" s="124"/>
      <c r="E56" s="124"/>
      <c r="F56" s="124"/>
      <c r="G56" s="37">
        <f>SUM(C56:F56)</f>
        <v>0</v>
      </c>
      <c r="H56" s="48"/>
      <c r="I56" s="56">
        <f>ROUND(E56/J56,0.1)</f>
        <v>0</v>
      </c>
      <c r="J56" s="57">
        <f>J54</f>
        <v>1.51113</v>
      </c>
      <c r="K56" s="57">
        <f>J56+J56*10%</f>
        <v>1.6622430000000001</v>
      </c>
      <c r="L56" s="57">
        <f>J56-J56*10%</f>
        <v>1.360017</v>
      </c>
      <c r="M56" s="56">
        <f>ROUND(I56*K56,0.1)-E56</f>
        <v>0</v>
      </c>
      <c r="N56" s="56">
        <f>ROUND(I56*L56,0.1)-E56</f>
        <v>0</v>
      </c>
      <c r="O56" s="48"/>
      <c r="R56" s="36" t="s">
        <v>334</v>
      </c>
      <c r="S56" s="37"/>
      <c r="T56" s="37"/>
      <c r="U56" s="37"/>
      <c r="V56" s="37"/>
      <c r="W56" s="37">
        <f>SUM(S56:V56)</f>
        <v>0</v>
      </c>
      <c r="X56" s="48"/>
      <c r="Y56" s="56">
        <f>ROUND(U56/Z56,0.1)</f>
        <v>0</v>
      </c>
      <c r="Z56" s="57">
        <f>Z54</f>
        <v>1.51113</v>
      </c>
      <c r="AA56" s="57">
        <f>Z56+Z56*10%</f>
        <v>1.6622430000000001</v>
      </c>
      <c r="AB56" s="57">
        <f>Z56-Z56*10%</f>
        <v>1.360017</v>
      </c>
      <c r="AC56" s="56">
        <f>ROUND(Y56*AA56,0.1)-U56</f>
        <v>0</v>
      </c>
      <c r="AD56" s="56">
        <f>ROUND(Y56*AB56,0.1)-U56</f>
        <v>0</v>
      </c>
    </row>
    <row r="57" spans="2:30" ht="28.5">
      <c r="B57" s="130" t="s">
        <v>335</v>
      </c>
      <c r="C57" s="124"/>
      <c r="D57" s="124"/>
      <c r="E57" s="124"/>
      <c r="F57" s="124"/>
      <c r="G57" s="37">
        <f>SUM(C57:F57)</f>
        <v>0</v>
      </c>
      <c r="H57" s="48"/>
      <c r="I57" s="56">
        <f>ROUND(E57/J57,0.1)</f>
        <v>0</v>
      </c>
      <c r="J57" s="57">
        <f t="shared" si="0"/>
        <v>1.51113</v>
      </c>
      <c r="K57" s="57">
        <f>J57+J57*10%</f>
        <v>1.6622430000000001</v>
      </c>
      <c r="L57" s="57">
        <f>J57-J57*10%</f>
        <v>1.360017</v>
      </c>
      <c r="M57" s="56">
        <f>ROUND(I57*K57,0.1)-E57</f>
        <v>0</v>
      </c>
      <c r="N57" s="56">
        <f>ROUND(I57*L57,0.1)-E57</f>
        <v>0</v>
      </c>
      <c r="O57" s="48"/>
      <c r="R57" s="36" t="s">
        <v>336</v>
      </c>
      <c r="S57" s="37"/>
      <c r="T57" s="37"/>
      <c r="U57" s="37"/>
      <c r="V57" s="37"/>
      <c r="W57" s="37">
        <f>SUM(S57:V57)</f>
        <v>0</v>
      </c>
      <c r="X57" s="48"/>
      <c r="Y57" s="56">
        <f>ROUND(U57/Z57,0.1)</f>
        <v>0</v>
      </c>
      <c r="Z57" s="57">
        <f t="shared" si="1"/>
        <v>1.51113</v>
      </c>
      <c r="AA57" s="57">
        <f>Z57+Z57*10%</f>
        <v>1.6622430000000001</v>
      </c>
      <c r="AB57" s="57">
        <f>Z57-Z57*10%</f>
        <v>1.360017</v>
      </c>
      <c r="AC57" s="56">
        <f>ROUND(Y57*AA57,0.1)-U57</f>
        <v>0</v>
      </c>
      <c r="AD57" s="56">
        <f>ROUND(Y57*AB57,0.1)-U57</f>
        <v>0</v>
      </c>
    </row>
    <row r="58" spans="2:30" ht="14.25">
      <c r="B58" s="130" t="s">
        <v>136</v>
      </c>
      <c r="C58" s="138"/>
      <c r="D58" s="124"/>
      <c r="E58" s="124"/>
      <c r="F58" s="124"/>
      <c r="G58" s="37">
        <f>SUM(C58:F58)</f>
        <v>0</v>
      </c>
      <c r="H58" s="48"/>
      <c r="I58" s="56">
        <f>ROUND(E58/J58,0.1)</f>
        <v>0</v>
      </c>
      <c r="J58" s="57">
        <f t="shared" si="0"/>
        <v>1.51113</v>
      </c>
      <c r="K58" s="57">
        <f>J58+J58*10%</f>
        <v>1.6622430000000001</v>
      </c>
      <c r="L58" s="57">
        <f>J58-J58*10%</f>
        <v>1.360017</v>
      </c>
      <c r="M58" s="56">
        <f>ROUND(I58*K58,0.1)-E58</f>
        <v>0</v>
      </c>
      <c r="N58" s="56">
        <f>ROUND(I58*L58,0.1)-E58</f>
        <v>0</v>
      </c>
      <c r="O58" s="48"/>
      <c r="R58" s="36" t="s">
        <v>319</v>
      </c>
      <c r="S58" s="60"/>
      <c r="T58" s="37"/>
      <c r="U58" s="37"/>
      <c r="V58" s="37"/>
      <c r="W58" s="37">
        <f>SUM(S58:V58)</f>
        <v>0</v>
      </c>
      <c r="X58" s="48"/>
      <c r="Y58" s="56">
        <f>ROUND(U58/Z58,0.1)</f>
        <v>0</v>
      </c>
      <c r="Z58" s="57">
        <f t="shared" si="1"/>
        <v>1.51113</v>
      </c>
      <c r="AA58" s="57">
        <f>Z58+Z58*10%</f>
        <v>1.6622430000000001</v>
      </c>
      <c r="AB58" s="57">
        <f>Z58-Z58*10%</f>
        <v>1.360017</v>
      </c>
      <c r="AC58" s="56">
        <f>ROUND(Y58*AA58,0.1)-U58</f>
        <v>0</v>
      </c>
      <c r="AD58" s="56">
        <f>ROUND(Y58*AB58,0.1)-U58</f>
        <v>0</v>
      </c>
    </row>
    <row r="59" spans="2:30" ht="28.5">
      <c r="B59" s="130" t="s">
        <v>337</v>
      </c>
      <c r="C59" s="138"/>
      <c r="D59" s="124"/>
      <c r="E59" s="124"/>
      <c r="F59" s="124"/>
      <c r="G59" s="37">
        <f>SUM(C59:F59)</f>
        <v>0</v>
      </c>
      <c r="H59" s="48"/>
      <c r="I59" s="56">
        <f>ROUND(E59/J59,0.1)</f>
        <v>0</v>
      </c>
      <c r="J59" s="57">
        <f t="shared" si="0"/>
        <v>1.51113</v>
      </c>
      <c r="K59" s="57">
        <f>J59+J59*10%</f>
        <v>1.6622430000000001</v>
      </c>
      <c r="L59" s="57">
        <f>J59-J59*10%</f>
        <v>1.360017</v>
      </c>
      <c r="M59" s="56">
        <f>ROUND(I59*K59,0.1)-E59</f>
        <v>0</v>
      </c>
      <c r="N59" s="56">
        <f>ROUND(I59*L59,0.1)-E59</f>
        <v>0</v>
      </c>
      <c r="O59" s="48"/>
      <c r="R59" s="36" t="s">
        <v>338</v>
      </c>
      <c r="S59" s="60"/>
      <c r="T59" s="37"/>
      <c r="U59" s="37"/>
      <c r="V59" s="37"/>
      <c r="W59" s="37">
        <f>SUM(S59:V59)</f>
        <v>0</v>
      </c>
      <c r="X59" s="48"/>
      <c r="Y59" s="56">
        <f>ROUND(U59/Z59,0.1)</f>
        <v>0</v>
      </c>
      <c r="Z59" s="57">
        <f t="shared" si="1"/>
        <v>1.51113</v>
      </c>
      <c r="AA59" s="57">
        <f>Z59+Z59*10%</f>
        <v>1.6622430000000001</v>
      </c>
      <c r="AB59" s="57">
        <f>Z59-Z59*10%</f>
        <v>1.360017</v>
      </c>
      <c r="AC59" s="56">
        <f>ROUND(Y59*AA59,0.1)-U59</f>
        <v>0</v>
      </c>
      <c r="AD59" s="56">
        <f>ROUND(Y59*AB59,0.1)-U59</f>
        <v>0</v>
      </c>
    </row>
    <row r="60" spans="2:30" ht="14.25">
      <c r="B60" s="131" t="s">
        <v>409</v>
      </c>
      <c r="C60" s="127">
        <f>C49-C55</f>
        <v>0</v>
      </c>
      <c r="D60" s="127">
        <f>D49-D55</f>
        <v>0</v>
      </c>
      <c r="E60" s="127">
        <f>E49-E55</f>
        <v>0</v>
      </c>
      <c r="F60" s="127">
        <f>F49-F55</f>
        <v>0</v>
      </c>
      <c r="G60" s="39">
        <f>G49-G55</f>
        <v>0</v>
      </c>
      <c r="H60" s="48"/>
      <c r="I60" s="56"/>
      <c r="J60" s="57"/>
      <c r="K60" s="57"/>
      <c r="L60" s="57"/>
      <c r="M60" s="61"/>
      <c r="N60" s="61"/>
      <c r="O60" s="48"/>
      <c r="R60" s="38" t="s">
        <v>426</v>
      </c>
      <c r="S60" s="39">
        <f>S49-S55</f>
        <v>0</v>
      </c>
      <c r="T60" s="39">
        <f>T49-T55</f>
        <v>0</v>
      </c>
      <c r="U60" s="39">
        <f>U49-U55</f>
        <v>0</v>
      </c>
      <c r="V60" s="39">
        <f>V49-V55</f>
        <v>0</v>
      </c>
      <c r="W60" s="39">
        <f>W49-W55</f>
        <v>0</v>
      </c>
      <c r="X60" s="48"/>
      <c r="Y60" s="56"/>
      <c r="Z60" s="57"/>
      <c r="AA60" s="57"/>
      <c r="AB60" s="57"/>
      <c r="AC60" s="61"/>
      <c r="AD60" s="61"/>
    </row>
    <row r="61" spans="2:30" ht="14.25">
      <c r="B61" s="131" t="s">
        <v>341</v>
      </c>
      <c r="C61" s="127">
        <f>C38+C49</f>
        <v>0</v>
      </c>
      <c r="D61" s="127">
        <f>D38+D49</f>
        <v>0</v>
      </c>
      <c r="E61" s="127">
        <f>E38+E49</f>
        <v>0</v>
      </c>
      <c r="F61" s="127">
        <f>F38+F49</f>
        <v>0</v>
      </c>
      <c r="G61" s="39">
        <f>G38+G49</f>
        <v>0</v>
      </c>
      <c r="H61" s="48"/>
      <c r="I61" s="59" t="s">
        <v>410</v>
      </c>
      <c r="J61" s="59"/>
      <c r="K61" s="59"/>
      <c r="L61" s="59"/>
      <c r="M61" s="58">
        <f>M38-M43+M49-M55</f>
        <v>0</v>
      </c>
      <c r="N61" s="58">
        <f>N38-N43+N49-N55</f>
        <v>0</v>
      </c>
      <c r="O61" s="48"/>
      <c r="R61" s="40" t="s">
        <v>342</v>
      </c>
      <c r="S61" s="39">
        <f>S38+S49</f>
        <v>0</v>
      </c>
      <c r="T61" s="39">
        <f>T38+T49</f>
        <v>0</v>
      </c>
      <c r="U61" s="39">
        <f>U38+U49</f>
        <v>0</v>
      </c>
      <c r="V61" s="39">
        <f>V38+V49</f>
        <v>0</v>
      </c>
      <c r="W61" s="39">
        <f>W38+W49</f>
        <v>0</v>
      </c>
      <c r="X61" s="48"/>
      <c r="Y61" s="59" t="s">
        <v>410</v>
      </c>
      <c r="Z61" s="59"/>
      <c r="AA61" s="59"/>
      <c r="AB61" s="59"/>
      <c r="AC61" s="58">
        <f>AC38-AC43+AC49-AC55</f>
        <v>0</v>
      </c>
      <c r="AD61" s="58">
        <f>AD38-AD43+AD49-AD55</f>
        <v>0</v>
      </c>
    </row>
    <row r="62" spans="2:30" ht="14.25">
      <c r="B62" s="131" t="s">
        <v>343</v>
      </c>
      <c r="C62" s="127">
        <f>C43+C55</f>
        <v>0</v>
      </c>
      <c r="D62" s="127">
        <f>D43+D55</f>
        <v>0</v>
      </c>
      <c r="E62" s="127">
        <f>E43+E55</f>
        <v>0</v>
      </c>
      <c r="F62" s="127">
        <f>F43+F55</f>
        <v>0</v>
      </c>
      <c r="G62" s="39">
        <f>G43+G55</f>
        <v>0</v>
      </c>
      <c r="H62" s="48"/>
      <c r="I62" s="62" t="s">
        <v>411</v>
      </c>
      <c r="J62" s="62"/>
      <c r="K62" s="62"/>
      <c r="L62" s="62"/>
      <c r="M62" s="63">
        <f>M61*10%</f>
        <v>0</v>
      </c>
      <c r="N62" s="63">
        <f>N61*10%</f>
        <v>0</v>
      </c>
      <c r="O62" s="48"/>
      <c r="R62" s="38" t="s">
        <v>344</v>
      </c>
      <c r="S62" s="39">
        <f>S43+S55</f>
        <v>0</v>
      </c>
      <c r="T62" s="39">
        <f>T43+T55</f>
        <v>0</v>
      </c>
      <c r="U62" s="39">
        <f>U43+U55</f>
        <v>0</v>
      </c>
      <c r="V62" s="39">
        <f>V43+V55</f>
        <v>0</v>
      </c>
      <c r="W62" s="39">
        <f>W43+W55</f>
        <v>0</v>
      </c>
      <c r="X62" s="48"/>
      <c r="Y62" s="62" t="s">
        <v>411</v>
      </c>
      <c r="Z62" s="62"/>
      <c r="AA62" s="62"/>
      <c r="AB62" s="62"/>
      <c r="AC62" s="63">
        <f>AC61*10%</f>
        <v>0</v>
      </c>
      <c r="AD62" s="63">
        <f>AD61*10%</f>
        <v>0</v>
      </c>
    </row>
    <row r="63" spans="2:30" ht="14.25">
      <c r="B63" s="131" t="s">
        <v>412</v>
      </c>
      <c r="C63" s="127">
        <f>C61-C62</f>
        <v>0</v>
      </c>
      <c r="D63" s="127">
        <f>D61-D62</f>
        <v>0</v>
      </c>
      <c r="E63" s="127">
        <f>E61-E62</f>
        <v>0</v>
      </c>
      <c r="F63" s="127">
        <f>F61-F62</f>
        <v>0</v>
      </c>
      <c r="G63" s="39">
        <f>SUM(C63:F63)</f>
        <v>0</v>
      </c>
      <c r="H63" s="48"/>
      <c r="I63" s="59" t="s">
        <v>413</v>
      </c>
      <c r="J63" s="59"/>
      <c r="K63" s="59"/>
      <c r="L63" s="59"/>
      <c r="M63" s="58">
        <f>M61-M62</f>
        <v>0</v>
      </c>
      <c r="N63" s="58">
        <f>N61-N62</f>
        <v>0</v>
      </c>
      <c r="O63" s="48"/>
      <c r="R63" s="38" t="s">
        <v>440</v>
      </c>
      <c r="S63" s="39">
        <f>S61-S62</f>
        <v>0</v>
      </c>
      <c r="T63" s="39">
        <f>T61-T62</f>
        <v>0</v>
      </c>
      <c r="U63" s="39">
        <f>U61-U62</f>
        <v>0</v>
      </c>
      <c r="V63" s="39">
        <f>V61-V62</f>
        <v>0</v>
      </c>
      <c r="W63" s="39">
        <f>SUM(S63:V63)</f>
        <v>0</v>
      </c>
      <c r="X63" s="48"/>
      <c r="Y63" s="59" t="s">
        <v>413</v>
      </c>
      <c r="Z63" s="59"/>
      <c r="AA63" s="59"/>
      <c r="AB63" s="59"/>
      <c r="AC63" s="58">
        <f>AC61-AC62</f>
        <v>0</v>
      </c>
      <c r="AD63" s="58">
        <f>AD61-AD62</f>
        <v>0</v>
      </c>
    </row>
    <row r="65" spans="2:19" ht="14.25">
      <c r="B65" s="605" t="s">
        <v>441</v>
      </c>
      <c r="C65" s="605"/>
      <c r="R65" s="606" t="s">
        <v>442</v>
      </c>
      <c r="S65" s="606"/>
    </row>
    <row r="66" spans="2:19" ht="25.5">
      <c r="B66" s="134" t="s">
        <v>431</v>
      </c>
      <c r="C66" s="135">
        <f>'[4]НАЧАЛО'!AA2</f>
        <v>42004</v>
      </c>
      <c r="R66" s="73" t="s">
        <v>432</v>
      </c>
      <c r="S66" s="74">
        <f>'[2]НАЧАЛО'!AA2</f>
        <v>41639</v>
      </c>
    </row>
    <row r="67" spans="2:19" ht="14.25">
      <c r="B67" s="134" t="s">
        <v>443</v>
      </c>
      <c r="C67" s="138">
        <f>M63</f>
        <v>0</v>
      </c>
      <c r="R67" s="73" t="s">
        <v>444</v>
      </c>
      <c r="S67" s="60">
        <f>AC63</f>
        <v>0</v>
      </c>
    </row>
    <row r="68" spans="2:19" ht="14.25">
      <c r="B68" s="134" t="s">
        <v>445</v>
      </c>
      <c r="C68" s="138">
        <f>N63</f>
        <v>0</v>
      </c>
      <c r="R68" s="73" t="s">
        <v>446</v>
      </c>
      <c r="S68" s="60">
        <f>AD63</f>
        <v>0</v>
      </c>
    </row>
  </sheetData>
  <sheetProtection/>
  <mergeCells count="8">
    <mergeCell ref="B65:C65"/>
    <mergeCell ref="R65:S65"/>
    <mergeCell ref="A1:A2"/>
    <mergeCell ref="B1:F1"/>
    <mergeCell ref="R1:V1"/>
    <mergeCell ref="A36:A37"/>
    <mergeCell ref="B36:F36"/>
    <mergeCell ref="R36:V36"/>
  </mergeCells>
  <hyperlinks>
    <hyperlink ref="X1" location="'Съдържание 1'!A1" display="'Съдържание 1'!A1"/>
    <hyperlink ref="W1" location="'Съдържание 1'!A1" display="'Съдържание 1'!A1"/>
    <hyperlink ref="H1" location="'Съдържание 1'!A1" display="'Съдържание 1'!A1"/>
    <hyperlink ref="G1" location="'Съдържание 1'!A1" display="'Съдържание 1'!A1"/>
    <hyperlink ref="A4" location="'More information'!A481" display="'More information'!A481"/>
    <hyperlink ref="A39" location="'More information'!A486" display="More information'!A1"/>
  </hyperlink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Evgeni Atanasov</dc:creator>
  <cp:keywords/>
  <dc:description/>
  <cp:lastModifiedBy>Auditor 1</cp:lastModifiedBy>
  <cp:lastPrinted>2024-04-15T10:01:19Z</cp:lastPrinted>
  <dcterms:created xsi:type="dcterms:W3CDTF">2014-04-10T07:08:21Z</dcterms:created>
  <dcterms:modified xsi:type="dcterms:W3CDTF">2024-05-22T09:47:32Z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